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zmamic\OneDrive - Učenički dom Maksimir\Desktop\OBRAČUNI\IZVRŠENJE\"/>
    </mc:Choice>
  </mc:AlternateContent>
  <xr:revisionPtr revIDLastSave="0" documentId="13_ncr:1_{0230BFF3-60AA-400F-AF2D-EF2B42928A09}" xr6:coauthVersionLast="47" xr6:coauthVersionMax="47" xr10:uidLastSave="{00000000-0000-0000-0000-000000000000}"/>
  <bookViews>
    <workbookView xWindow="3810" yWindow="3810" windowWidth="21705" windowHeight="11295" activeTab="5" xr2:uid="{00000000-000D-0000-FFFF-FFFF00000000}"/>
  </bookViews>
  <sheets>
    <sheet name="List1" sheetId="1" r:id="rId1"/>
    <sheet name="List2" sheetId="2" r:id="rId2"/>
    <sheet name="List3" sheetId="3" r:id="rId3"/>
    <sheet name="List3 (2)" sheetId="4" r:id="rId4"/>
    <sheet name="List4" sheetId="5" r:id="rId5"/>
    <sheet name="List4 (2)" sheetId="6" r:id="rId6"/>
    <sheet name="List5" sheetId="7" r:id="rId7"/>
    <sheet name="List5 (2)" sheetId="8" r:id="rId8"/>
    <sheet name="List5 (3)" sheetId="9" r:id="rId9"/>
    <sheet name="List5 (4)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5" l="1"/>
  <c r="G14" i="10"/>
  <c r="G12" i="10"/>
  <c r="G41" i="9"/>
  <c r="G39" i="9"/>
  <c r="G38" i="9"/>
  <c r="G38" i="8"/>
  <c r="G30" i="5"/>
  <c r="G29" i="5"/>
  <c r="G28" i="5"/>
  <c r="H30" i="5"/>
  <c r="H33" i="5"/>
  <c r="G33" i="5"/>
  <c r="G43" i="3"/>
  <c r="G10" i="4"/>
  <c r="G27" i="4"/>
  <c r="G25" i="4"/>
  <c r="G24" i="4"/>
  <c r="H24" i="2"/>
  <c r="H23" i="2"/>
  <c r="H22" i="2"/>
  <c r="G24" i="2"/>
  <c r="G23" i="2"/>
  <c r="G22" i="2"/>
  <c r="F12" i="7" l="1"/>
  <c r="F26" i="10"/>
  <c r="F14" i="7"/>
  <c r="F37" i="9"/>
  <c r="F12" i="10"/>
  <c r="G17" i="7"/>
  <c r="D26" i="10"/>
  <c r="D25" i="10" s="1"/>
  <c r="E26" i="10"/>
  <c r="E25" i="10" s="1"/>
  <c r="F25" i="10"/>
  <c r="G29" i="10"/>
  <c r="G23" i="10"/>
  <c r="D22" i="10"/>
  <c r="D23" i="10"/>
  <c r="E22" i="10"/>
  <c r="E23" i="10"/>
  <c r="F23" i="10"/>
  <c r="F22" i="10" s="1"/>
  <c r="G22" i="10" s="1"/>
  <c r="G24" i="10"/>
  <c r="G41" i="7"/>
  <c r="E19" i="7"/>
  <c r="D19" i="7"/>
  <c r="E13" i="6"/>
  <c r="E10" i="6"/>
  <c r="E11" i="6"/>
  <c r="F10" i="3"/>
  <c r="F9" i="3" s="1"/>
  <c r="H39" i="3" l="1"/>
  <c r="H38" i="3"/>
  <c r="F36" i="2"/>
  <c r="G23" i="4"/>
  <c r="H29" i="2"/>
  <c r="G12" i="1"/>
  <c r="G15" i="7"/>
  <c r="G16" i="8"/>
  <c r="H19" i="5"/>
  <c r="H18" i="5"/>
  <c r="G19" i="5"/>
  <c r="G42" i="8"/>
  <c r="G12" i="3"/>
  <c r="G20" i="10"/>
  <c r="G28" i="10"/>
  <c r="G26" i="10"/>
  <c r="G25" i="10"/>
  <c r="G32" i="9"/>
  <c r="G33" i="9"/>
  <c r="G29" i="9"/>
  <c r="G27" i="9"/>
  <c r="F36" i="8"/>
  <c r="F19" i="7"/>
  <c r="E36" i="8"/>
  <c r="D36" i="8"/>
  <c r="E14" i="7"/>
  <c r="D14" i="7"/>
  <c r="H29" i="5"/>
  <c r="H28" i="5"/>
  <c r="G36" i="8" l="1"/>
  <c r="H27" i="4"/>
  <c r="D10" i="1" l="1"/>
  <c r="G22" i="1"/>
  <c r="G21" i="1"/>
  <c r="G14" i="1"/>
  <c r="G11" i="1"/>
  <c r="F21" i="1"/>
  <c r="F15" i="1"/>
  <c r="G15" i="1" s="1"/>
  <c r="F14" i="1"/>
  <c r="F12" i="1"/>
  <c r="F11" i="1"/>
  <c r="G35" i="8" l="1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5" i="8"/>
  <c r="G14" i="8"/>
  <c r="G13" i="8"/>
  <c r="G40" i="7"/>
  <c r="G39" i="7"/>
  <c r="G38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4" i="7"/>
  <c r="D12" i="8"/>
  <c r="F12" i="8"/>
  <c r="D15" i="10"/>
  <c r="F15" i="10"/>
  <c r="E15" i="10"/>
  <c r="D12" i="9"/>
  <c r="E12" i="9"/>
  <c r="F12" i="9"/>
  <c r="G12" i="9" l="1"/>
  <c r="E12" i="8"/>
  <c r="G37" i="9"/>
  <c r="G30" i="9"/>
  <c r="G28" i="9"/>
  <c r="G25" i="9"/>
  <c r="G24" i="9"/>
  <c r="G22" i="9"/>
  <c r="G21" i="9"/>
  <c r="G19" i="9"/>
  <c r="G16" i="9"/>
  <c r="G15" i="9"/>
  <c r="G14" i="9"/>
  <c r="G13" i="9"/>
  <c r="G21" i="10"/>
  <c r="G18" i="10"/>
  <c r="G16" i="10"/>
  <c r="G15" i="10"/>
  <c r="G12" i="8" l="1"/>
  <c r="G23" i="6"/>
  <c r="H23" i="6"/>
  <c r="G24" i="6"/>
  <c r="H24" i="6"/>
  <c r="G12" i="7" l="1"/>
  <c r="G13" i="7"/>
  <c r="H27" i="5"/>
  <c r="H26" i="5"/>
  <c r="H24" i="5"/>
  <c r="H23" i="5"/>
  <c r="H22" i="5"/>
  <c r="H20" i="5"/>
  <c r="H15" i="5"/>
  <c r="H14" i="5"/>
  <c r="H12" i="5"/>
  <c r="H11" i="5"/>
  <c r="G32" i="5"/>
  <c r="G27" i="5"/>
  <c r="G26" i="5"/>
  <c r="G24" i="5"/>
  <c r="G23" i="5"/>
  <c r="G22" i="5"/>
  <c r="G20" i="5"/>
  <c r="G18" i="5"/>
  <c r="G16" i="5"/>
  <c r="G15" i="5"/>
  <c r="G14" i="5"/>
  <c r="G13" i="5"/>
  <c r="G12" i="5"/>
  <c r="G11" i="5"/>
  <c r="D12" i="6" l="1"/>
  <c r="E12" i="6"/>
  <c r="E16" i="6" s="1"/>
  <c r="G11" i="6"/>
  <c r="F15" i="6"/>
  <c r="H15" i="6" s="1"/>
  <c r="G10" i="6"/>
  <c r="H11" i="6"/>
  <c r="H13" i="6"/>
  <c r="D15" i="6"/>
  <c r="D16" i="6" s="1"/>
  <c r="H10" i="6"/>
  <c r="G13" i="6"/>
  <c r="F12" i="6"/>
  <c r="H29" i="4"/>
  <c r="H25" i="4"/>
  <c r="H23" i="4"/>
  <c r="F22" i="4"/>
  <c r="H15" i="4"/>
  <c r="H14" i="4"/>
  <c r="H11" i="4"/>
  <c r="H10" i="4"/>
  <c r="H9" i="4"/>
  <c r="H8" i="4"/>
  <c r="H43" i="3"/>
  <c r="H42" i="3"/>
  <c r="H41" i="3"/>
  <c r="H37" i="3"/>
  <c r="H36" i="3"/>
  <c r="H35" i="3"/>
  <c r="H34" i="3"/>
  <c r="H33" i="3"/>
  <c r="H32" i="3"/>
  <c r="H31" i="3"/>
  <c r="H30" i="3"/>
  <c r="H29" i="3"/>
  <c r="H27" i="3"/>
  <c r="H26" i="3"/>
  <c r="H25" i="3"/>
  <c r="H24" i="3"/>
  <c r="H23" i="3"/>
  <c r="H22" i="3"/>
  <c r="H20" i="3"/>
  <c r="H19" i="3"/>
  <c r="H18" i="3"/>
  <c r="H14" i="3"/>
  <c r="H13" i="3"/>
  <c r="H12" i="3"/>
  <c r="H11" i="3"/>
  <c r="G29" i="4"/>
  <c r="G15" i="4"/>
  <c r="G14" i="4"/>
  <c r="G11" i="4"/>
  <c r="G9" i="4"/>
  <c r="G8" i="4"/>
  <c r="G42" i="3"/>
  <c r="G41" i="3"/>
  <c r="G37" i="3"/>
  <c r="G36" i="3"/>
  <c r="G35" i="3"/>
  <c r="G34" i="3"/>
  <c r="G33" i="3"/>
  <c r="G32" i="3"/>
  <c r="G31" i="3"/>
  <c r="G30" i="3"/>
  <c r="G29" i="3"/>
  <c r="G26" i="3"/>
  <c r="G25" i="3"/>
  <c r="G24" i="3"/>
  <c r="G23" i="3"/>
  <c r="G22" i="3"/>
  <c r="G20" i="3"/>
  <c r="G19" i="3"/>
  <c r="G18" i="3"/>
  <c r="G14" i="3"/>
  <c r="G13" i="3"/>
  <c r="G11" i="3"/>
  <c r="E10" i="3"/>
  <c r="E9" i="3" s="1"/>
  <c r="D10" i="3"/>
  <c r="D9" i="3" s="1"/>
  <c r="E17" i="3"/>
  <c r="D17" i="3"/>
  <c r="E21" i="3"/>
  <c r="D21" i="3"/>
  <c r="E28" i="3"/>
  <c r="D28" i="3"/>
  <c r="E40" i="3"/>
  <c r="D40" i="3"/>
  <c r="E28" i="4"/>
  <c r="D28" i="4"/>
  <c r="E22" i="4"/>
  <c r="D22" i="4"/>
  <c r="E17" i="4"/>
  <c r="D17" i="4"/>
  <c r="E13" i="4"/>
  <c r="E12" i="4" s="1"/>
  <c r="D13" i="4"/>
  <c r="D12" i="4" s="1"/>
  <c r="E21" i="4" l="1"/>
  <c r="E20" i="4" s="1"/>
  <c r="D21" i="4"/>
  <c r="D20" i="4" s="1"/>
  <c r="D16" i="3"/>
  <c r="D8" i="3" s="1"/>
  <c r="H22" i="4"/>
  <c r="G15" i="6"/>
  <c r="H12" i="6"/>
  <c r="G12" i="6"/>
  <c r="F16" i="6"/>
  <c r="G16" i="6" s="1"/>
  <c r="E16" i="3"/>
  <c r="F40" i="3"/>
  <c r="C40" i="3"/>
  <c r="C22" i="4"/>
  <c r="G22" i="4" s="1"/>
  <c r="C28" i="4"/>
  <c r="F28" i="4"/>
  <c r="C17" i="4"/>
  <c r="F17" i="4"/>
  <c r="C13" i="4"/>
  <c r="C12" i="4" s="1"/>
  <c r="F13" i="4"/>
  <c r="C28" i="3"/>
  <c r="F28" i="3"/>
  <c r="C10" i="3"/>
  <c r="C9" i="3" s="1"/>
  <c r="C17" i="3"/>
  <c r="C21" i="3"/>
  <c r="F21" i="3"/>
  <c r="F17" i="3"/>
  <c r="F16" i="3" l="1"/>
  <c r="H16" i="3" s="1"/>
  <c r="E8" i="3"/>
  <c r="E30" i="4" s="1"/>
  <c r="D30" i="4"/>
  <c r="C21" i="4"/>
  <c r="C20" i="4" s="1"/>
  <c r="C16" i="3"/>
  <c r="C8" i="3" s="1"/>
  <c r="H10" i="3"/>
  <c r="G10" i="3"/>
  <c r="G21" i="3"/>
  <c r="H21" i="3"/>
  <c r="H17" i="3"/>
  <c r="G17" i="3"/>
  <c r="G28" i="4"/>
  <c r="H28" i="4"/>
  <c r="H40" i="3"/>
  <c r="G40" i="3"/>
  <c r="H13" i="4"/>
  <c r="G13" i="4"/>
  <c r="F12" i="4"/>
  <c r="H28" i="3"/>
  <c r="G28" i="3"/>
  <c r="F21" i="4"/>
  <c r="H21" i="4" s="1"/>
  <c r="H35" i="2"/>
  <c r="H34" i="2"/>
  <c r="H33" i="2"/>
  <c r="H31" i="2"/>
  <c r="H30" i="2"/>
  <c r="H28" i="2"/>
  <c r="H27" i="2"/>
  <c r="H26" i="2"/>
  <c r="H21" i="2"/>
  <c r="H20" i="2"/>
  <c r="H18" i="2"/>
  <c r="H17" i="2"/>
  <c r="H13" i="2"/>
  <c r="H11" i="2"/>
  <c r="H9" i="2"/>
  <c r="H8" i="2"/>
  <c r="G35" i="2"/>
  <c r="G34" i="2"/>
  <c r="G33" i="2"/>
  <c r="G31" i="2"/>
  <c r="G28" i="2"/>
  <c r="G21" i="2"/>
  <c r="G20" i="2"/>
  <c r="G18" i="2"/>
  <c r="G11" i="2"/>
  <c r="G9" i="2"/>
  <c r="G8" i="2"/>
  <c r="E36" i="2"/>
  <c r="H36" i="2" s="1"/>
  <c r="C36" i="2"/>
  <c r="G36" i="2" s="1"/>
  <c r="G26" i="2"/>
  <c r="C30" i="4" l="1"/>
  <c r="G27" i="2"/>
  <c r="G30" i="2"/>
  <c r="G16" i="3"/>
  <c r="H9" i="3"/>
  <c r="G9" i="3"/>
  <c r="G12" i="4"/>
  <c r="H12" i="4"/>
  <c r="F8" i="3"/>
  <c r="G8" i="3" s="1"/>
  <c r="G21" i="4"/>
  <c r="F20" i="4"/>
  <c r="H20" i="4" s="1"/>
  <c r="H8" i="3" l="1"/>
  <c r="G20" i="4"/>
  <c r="F30" i="4"/>
  <c r="C13" i="1"/>
  <c r="C10" i="1"/>
  <c r="C16" i="1" l="1"/>
  <c r="G30" i="4"/>
  <c r="H30" i="4"/>
  <c r="E10" i="1"/>
  <c r="E13" i="1"/>
  <c r="D13" i="1"/>
  <c r="D16" i="1" s="1"/>
  <c r="F10" i="1" l="1"/>
  <c r="G10" i="1"/>
  <c r="G13" i="1"/>
  <c r="F13" i="1"/>
  <c r="E16" i="1"/>
  <c r="G16" i="1" s="1"/>
</calcChain>
</file>

<file path=xl/sharedStrings.xml><?xml version="1.0" encoding="utf-8"?>
<sst xmlns="http://schemas.openxmlformats.org/spreadsheetml/2006/main" count="391" uniqueCount="245">
  <si>
    <t>UČENIČKI DOM MAKSIMIR</t>
  </si>
  <si>
    <t>ZAGREB, TRG J.F. KENNEDYJA 9</t>
  </si>
  <si>
    <t>ŠIFRA:21-114-579</t>
  </si>
  <si>
    <t>RKP:19513</t>
  </si>
  <si>
    <t>RAZINA:31</t>
  </si>
  <si>
    <t>PRIHODI I RASHODI</t>
  </si>
  <si>
    <t>PRIHODI UKUPNO</t>
  </si>
  <si>
    <t>PRIHODI POSLOVANJA</t>
  </si>
  <si>
    <t>RASHODI UKUPNO</t>
  </si>
  <si>
    <t>RASHODI POSLOVANJA</t>
  </si>
  <si>
    <t>RASHODI ZA NABAVU NEFINANCIJSKE IMOVINE</t>
  </si>
  <si>
    <t>PRIHODI OD NEFINANCIJSKE IMOVINE</t>
  </si>
  <si>
    <t>RAZLIKA - VIŠAK / MANJAK</t>
  </si>
  <si>
    <t>VIŠAK ILI MANJAK</t>
  </si>
  <si>
    <t>UKUPNI DONOS VIŠKA IZ PRETHODNIH GODINA</t>
  </si>
  <si>
    <t xml:space="preserve">VIŠAK IZ PREDHODNIH GODINA KOJI ĆE SE
RASPOREDITI         </t>
  </si>
  <si>
    <t>4/3</t>
  </si>
  <si>
    <t>4/2</t>
  </si>
  <si>
    <t>VIŠAK/MANJAK RASPOLOŽIV U SLJEDEM  
RAZDOBLJ</t>
  </si>
  <si>
    <t xml:space="preserve">Brojčana oznaka i naziv računa pihoda i rashoda </t>
  </si>
  <si>
    <t>Indeks 5/2</t>
  </si>
  <si>
    <t>Indeks 5/4</t>
  </si>
  <si>
    <t>6 PRIHODI POSLOVANJA</t>
  </si>
  <si>
    <t xml:space="preserve">63 Pomoći iz inozemstva i od subjekta unutar
općeg proračuna  </t>
  </si>
  <si>
    <t>636 Pomoći pror. koris. iz proračuna koji im 
nije nadležan</t>
  </si>
  <si>
    <t xml:space="preserve">65 Prihodi od upravnih i administrativnih pristojbi
pristojbi po posebnim propisima i naknade </t>
  </si>
  <si>
    <t xml:space="preserve">652 Prihodi po posebnim propisima </t>
  </si>
  <si>
    <t>6526 Ostali nespomenuti prihodi</t>
  </si>
  <si>
    <t>66 Prihodi od prodanih proizvoda i usliga</t>
  </si>
  <si>
    <t xml:space="preserve">661 Prih.od prod.proiz.te usluga, prih.od donacija.. </t>
  </si>
  <si>
    <t xml:space="preserve">6615 Prihodi od pruženih usluga </t>
  </si>
  <si>
    <t>663 Donacije od prav. i fiz. osoba izvan općeg pror.</t>
  </si>
  <si>
    <t>67 Prihodi iz nadležnog proračunai od HZZO tem…</t>
  </si>
  <si>
    <t xml:space="preserve">671 prihodi iz nadl.prorač. Za fin.red. djelat. pr.kor </t>
  </si>
  <si>
    <t>6711 Prihodi iz nadležnog pror.za fin.redovne djel.</t>
  </si>
  <si>
    <t>9 VLASTITI IZVORI</t>
  </si>
  <si>
    <t>7 PRIHODI OD PRODAJE NEFINANCIJSKE IMOVINE</t>
  </si>
  <si>
    <t xml:space="preserve">7211 Stanbeni objekti (otkup stanova) </t>
  </si>
  <si>
    <t>922 Višak/manjak prihoda</t>
  </si>
  <si>
    <t>9221Višak prihoda</t>
  </si>
  <si>
    <t>UČENIČKI DOM MAKSIKIR  OIB:22902741182</t>
  </si>
  <si>
    <t>ŠIFRA:21-114-579 ; RKP:19513</t>
  </si>
  <si>
    <t>641 Prihodi od financijske imovine</t>
  </si>
  <si>
    <t xml:space="preserve">6712 Prihodi iz nadlež. pror.za fin.nabave nefin.im. </t>
  </si>
  <si>
    <t>UKUPNI PIHODI  +  VIŠAK PRIHODA</t>
  </si>
  <si>
    <t>Brojčana oznaka i naziv računa prihoda i rashoda</t>
  </si>
  <si>
    <t>311 Plaće</t>
  </si>
  <si>
    <t>3 RASHODI POSLOVANJA</t>
  </si>
  <si>
    <t xml:space="preserve">31 Rashodi za zaposlene </t>
  </si>
  <si>
    <t>3111 Plaće za redovan rad</t>
  </si>
  <si>
    <t>3113 Plaće za prekovremeni rad</t>
  </si>
  <si>
    <t xml:space="preserve">3121 Ostali rashodi za zaposlene </t>
  </si>
  <si>
    <t>3132 Doprinosi za mirovinsko osiguranje</t>
  </si>
  <si>
    <t>32 Materijalni rashodi</t>
  </si>
  <si>
    <t xml:space="preserve">321 Naknade troškova zaposlenima </t>
  </si>
  <si>
    <t xml:space="preserve">3211 Službena putovanja </t>
  </si>
  <si>
    <t>3212 Naknada za prijevoz, za rad na terenu i odv.živ</t>
  </si>
  <si>
    <t>3213 Stručno usavršavanje zaposlenika</t>
  </si>
  <si>
    <t xml:space="preserve">322 Rashodi za materijal i energiju </t>
  </si>
  <si>
    <t>3221 Uredski materijal</t>
  </si>
  <si>
    <t xml:space="preserve">3222 Materijal i sirovine </t>
  </si>
  <si>
    <t>3227 Službena, radna i zaštitna odjeća i oduća</t>
  </si>
  <si>
    <t>323 Rashodi za usluge</t>
  </si>
  <si>
    <t>3231 Usluge telefona , pošte i prijevoza</t>
  </si>
  <si>
    <t>3232 Usluge tekućeg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</si>
  <si>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</si>
  <si>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</si>
  <si>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</si>
  <si>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</si>
  <si>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</si>
  <si>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</si>
  <si>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</si>
  <si>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 xml:space="preserve">329 Ostali nespomenuti rashodi poslovanja </t>
  </si>
  <si>
    <t>3291 Nalnde za rad predtavničkih i izvršnih tjela</t>
  </si>
  <si>
    <t>3292 Premije osiguranja</t>
  </si>
  <si>
    <t>3293 Reprezentacija</t>
  </si>
  <si>
    <t>3294 Članarine i norme</t>
  </si>
  <si>
    <t>3295 Pristojbe i naknade</t>
  </si>
  <si>
    <t xml:space="preserve">3296 Troškovi sudskih postupaka </t>
  </si>
  <si>
    <t>3299 Ostali nespomenuti rashodi</t>
  </si>
  <si>
    <t>34 Financijski rashodi</t>
  </si>
  <si>
    <t>343 Ostali financijski rashodi</t>
  </si>
  <si>
    <t xml:space="preserve">3431 Bankarske usluge i usluge platnog prometa </t>
  </si>
  <si>
    <t>3433 Zatezne kamate</t>
  </si>
  <si>
    <t>37 Naknade građanima i kućanstvima na temulju osigu-
ranja i drugih naknada</t>
  </si>
  <si>
    <t>3722 Naknada građanima i kućanstvima u naravi</t>
  </si>
  <si>
    <t>4 Rashodi za nabavu nefinancijske imovine</t>
  </si>
  <si>
    <t xml:space="preserve"> </t>
  </si>
  <si>
    <t xml:space="preserve">42 Rashodi za nabavu proizvedene dugotrajne imovine </t>
  </si>
  <si>
    <t>422 Postrojenja i oprema</t>
  </si>
  <si>
    <t>4221 Uredska oprema i namještaj</t>
  </si>
  <si>
    <t>4222 Komunikacijska oprema</t>
  </si>
  <si>
    <t xml:space="preserve">4227 Uređaji, strojevi i opreme za ostale namjene </t>
  </si>
  <si>
    <t>424 Knjige, umjetnička djela i ostale izložbene vrije.</t>
  </si>
  <si>
    <t xml:space="preserve">4241 Knjige  </t>
  </si>
  <si>
    <t>3223 Energija</t>
  </si>
  <si>
    <t>3225 Materijal i djelpvi za tekuće i investic.održava.</t>
  </si>
  <si>
    <t>3225 Sitan inventar i  auto gume</t>
  </si>
  <si>
    <t>4223 oprema za održavanje i zaštitu</t>
  </si>
  <si>
    <t>UKUPNI RASHODI klasa 3 i 4</t>
  </si>
  <si>
    <t>Oznaka IF</t>
  </si>
  <si>
    <t>Naziv izvora financiranja</t>
  </si>
  <si>
    <t>Indeks 5/3</t>
  </si>
  <si>
    <t>Opći prihodi i primici</t>
  </si>
  <si>
    <t>PRIHODI</t>
  </si>
  <si>
    <t>RASHODI</t>
  </si>
  <si>
    <t>Vlastiti prihodi</t>
  </si>
  <si>
    <t>PRENESENI MANJAK</t>
  </si>
  <si>
    <t xml:space="preserve">PRIHODI </t>
  </si>
  <si>
    <t>PRENESENI VIŠAK</t>
  </si>
  <si>
    <t>Pprihodi za posebne namjene</t>
  </si>
  <si>
    <t>Pomoći</t>
  </si>
  <si>
    <t>Prihodi od prodaje nefinancijske imovine</t>
  </si>
  <si>
    <t>UKUPNO PRIHODI</t>
  </si>
  <si>
    <t>PRENESENI VIŠAK PRIHODA</t>
  </si>
  <si>
    <t>UKUPNI PRIHODI + PRENESENI VIŠAK PRIHODA</t>
  </si>
  <si>
    <t>UKUPNO RASHODI</t>
  </si>
  <si>
    <t>UKUPNO RASHODI + PRENESENI MANJAK</t>
  </si>
  <si>
    <t>RASPOLOŽIVI VIŠAK U SLJEDEĆEM RAZDOBLJU</t>
  </si>
  <si>
    <t>Brojčana oznaja</t>
  </si>
  <si>
    <t>Naziv funkcijske klasifikacije</t>
  </si>
  <si>
    <t>09</t>
  </si>
  <si>
    <t>Obrazovanje</t>
  </si>
  <si>
    <t>096</t>
  </si>
  <si>
    <t>Dodatne usluge u obrazovanju</t>
  </si>
  <si>
    <t>Brojčana oznaka
Naziv programa,aktivnosti,projekta,računa ekonomske
klasifikacije i izvora financiranja</t>
  </si>
  <si>
    <t>Indeks 4/3</t>
  </si>
  <si>
    <t>Program 4109        Djelatnist ustanova SŠ i UD</t>
  </si>
  <si>
    <t xml:space="preserve">Aktivnost A410901  Redovna djelatnost </t>
  </si>
  <si>
    <t>Opći prihodi iprimici-pojačan standard</t>
  </si>
  <si>
    <t>Izvor 1.1.3</t>
  </si>
  <si>
    <t>Naknada za rad predstavničkih i izvršnih tjela</t>
  </si>
  <si>
    <t>Izvor 1.2.2.</t>
  </si>
  <si>
    <t>Službena putovanja</t>
  </si>
  <si>
    <t xml:space="preserve">Naknada za prijevoz, za rad na terenu i odv.život </t>
  </si>
  <si>
    <t>Stručno usavršavanje zaposlenika</t>
  </si>
  <si>
    <t>Uredski materijal i ostali materijalni rashodi</t>
  </si>
  <si>
    <t>Materijal i sirovine</t>
  </si>
  <si>
    <t>Materijal i djelovi za tekuće investicijsko održav.</t>
  </si>
  <si>
    <t>Sitan inventar i auto gume</t>
  </si>
  <si>
    <t>Usluge telefona, pošte i prijevoza</t>
  </si>
  <si>
    <t>Decentralizirana sredstva - SŠ. I UD</t>
  </si>
  <si>
    <t>Usluge tekućeg investicijskog odrćavanja</t>
  </si>
  <si>
    <t>Usluge promidžbe i informiranja</t>
  </si>
  <si>
    <t>Komunalne usluge</t>
  </si>
  <si>
    <t>Zdravstvene i veterinarske usluge</t>
  </si>
  <si>
    <t>Intelektualne i osobne usluge</t>
  </si>
  <si>
    <t>Računalne usluge</t>
  </si>
  <si>
    <t>Ostale usluge</t>
  </si>
  <si>
    <t>Premije osiguranja</t>
  </si>
  <si>
    <t>Reprezentacija</t>
  </si>
  <si>
    <t>Članarine i norme</t>
  </si>
  <si>
    <t>Ostali nespomenuti radhodi poslovanja</t>
  </si>
  <si>
    <t>Bankarske usluge i usluge platnog prometa</t>
  </si>
  <si>
    <t>Zatezne kamater</t>
  </si>
  <si>
    <t>Izvor 4.3.1</t>
  </si>
  <si>
    <t>Prihodi za posebne namjene-proračunskog korisnika</t>
  </si>
  <si>
    <t>Stručna usavršavanja</t>
  </si>
  <si>
    <t xml:space="preserve">Energija </t>
  </si>
  <si>
    <t>Materijal i djelovi za tekuće investicijsko održavanje</t>
  </si>
  <si>
    <t>Sitan inventar</t>
  </si>
  <si>
    <t>Službena, radna i zaštitna odjeća i obuća</t>
  </si>
  <si>
    <t>Usluge tekućeg i investicijskog održavanja</t>
  </si>
  <si>
    <t>Zakupnine i najmnine</t>
  </si>
  <si>
    <t xml:space="preserve">Ostale usluge  </t>
  </si>
  <si>
    <t>Pristojbe i naknade</t>
  </si>
  <si>
    <t xml:space="preserve">Troškovi sudskih postupaka </t>
  </si>
  <si>
    <t>Ostali ne spomenuti rashodi</t>
  </si>
  <si>
    <t>Bankarske usluge i usluge platnog preometa</t>
  </si>
  <si>
    <t>Izvor 5.2.1</t>
  </si>
  <si>
    <t>Pomoći iz drugih proračuna proračunskim korisnicima</t>
  </si>
  <si>
    <t>Plaća za redovan rad</t>
  </si>
  <si>
    <t>Plaća za prekovremeni rad</t>
  </si>
  <si>
    <t>Ostali rashodi za zaposlene</t>
  </si>
  <si>
    <t>Doprinosi za obavezno zdravstveno osiguranje</t>
  </si>
  <si>
    <t>Zatezne kamate</t>
  </si>
  <si>
    <t>Naknade građanima i kućanstvima u naravi</t>
  </si>
  <si>
    <t>Izvor 7.1.1</t>
  </si>
  <si>
    <t>Prihodi od prodaje ili iznajmljivanja nefinan.imov. PK</t>
  </si>
  <si>
    <t>Aktivnost A410902  Izvannastavne i ostale aktivnosti</t>
  </si>
  <si>
    <t>Opći prihodi i primici-pojačani standard</t>
  </si>
  <si>
    <t>Ostali nespomenuti rashodi</t>
  </si>
  <si>
    <t>Aktivnost K410901  Održavanje i opremanje ustanova SŠ I UD</t>
  </si>
  <si>
    <t>Knjige</t>
  </si>
  <si>
    <t>Prihodi za posebne namjene proračunskog korisnika</t>
  </si>
  <si>
    <t>Uredska oprema i namještaj</t>
  </si>
  <si>
    <t>Uređaji, strojevi i oprema za ostale namjene</t>
  </si>
  <si>
    <t>Oprema za održavanje i zaštitu</t>
  </si>
  <si>
    <t>5</t>
  </si>
  <si>
    <t>6</t>
  </si>
  <si>
    <t>INDEKS 4/3</t>
  </si>
  <si>
    <t>INDEKS 4/2</t>
  </si>
  <si>
    <t>6381 Tekuće pomoći temeljem prijenosa EU sredstava</t>
  </si>
  <si>
    <t>Izvršenje za 2023.</t>
  </si>
  <si>
    <t>Izvor 1.2.2</t>
  </si>
  <si>
    <t xml:space="preserve">Opći prihodi i primici-decentralizirana sredstva </t>
  </si>
  <si>
    <t>Uređaji,strojevi i oprema za ostale namjene</t>
  </si>
  <si>
    <t>Izvo 3.1.1</t>
  </si>
  <si>
    <t>Energija</t>
  </si>
  <si>
    <t>Komunikacijska oprema</t>
  </si>
  <si>
    <t>Aktivnost T410902  Sufinanciranje projekata prijavljenih na natje.EU sr.</t>
  </si>
  <si>
    <t>Izvor 5.6.1</t>
  </si>
  <si>
    <t>Pomoći temeljem prijenosa EU sredstava</t>
  </si>
  <si>
    <t>FIN. PLAN ZA 2024.</t>
  </si>
  <si>
    <t>FIN.PLAN 2024 R</t>
  </si>
  <si>
    <t>Izvorni plan 2024</t>
  </si>
  <si>
    <t xml:space="preserve"> Tekući plan 2024</t>
  </si>
  <si>
    <t>7227 Uređaji strojevi i oprema za ostale namjene</t>
  </si>
  <si>
    <t>6393 Tekući prijenos između prorač.korisnika temeljem prijenosa EU sredstava</t>
  </si>
  <si>
    <t>Tekući plan 2024</t>
  </si>
  <si>
    <t>324 Naknade troškova osobama izvan radnog odnos</t>
  </si>
  <si>
    <t xml:space="preserve">3241 Naknade troškova osobama izvan radnog odno </t>
  </si>
  <si>
    <t>3434 Ostali nespomenuti financijski rashodi</t>
  </si>
  <si>
    <t>3132 doprinosi za obvezno osig.u slučaju nezaposl.</t>
  </si>
  <si>
    <t xml:space="preserve">4226 Sportska i glazbena oprema </t>
  </si>
  <si>
    <t>Izvorni plan 2024.</t>
  </si>
  <si>
    <t>Izvršenje za 2024.</t>
  </si>
  <si>
    <t>Izvršenje 2023</t>
  </si>
  <si>
    <t>Izvršenje 2024.</t>
  </si>
  <si>
    <t>Tekući plan 2024.</t>
  </si>
  <si>
    <t>Ostali nespomenuti financijski rashodi</t>
  </si>
  <si>
    <t>Doprinosi za obavezno osiguranje u sluč.nezaposlen.</t>
  </si>
  <si>
    <t>Naknada troškova osoba izvan radnog odnosa</t>
  </si>
  <si>
    <t xml:space="preserve">Službena putovanja </t>
  </si>
  <si>
    <t>Sportska i glazbena oprema</t>
  </si>
  <si>
    <t>Aktivnost T410901  Školska shema voća,povrća, mliječni proizvodi</t>
  </si>
  <si>
    <t xml:space="preserve">   IZVJEŠTAJ O IZVRŠENJU FINANCIJSKOG PLANA ZA RAZDOBLJE 1.1.-31.12.2024
OPĆI DIO</t>
  </si>
  <si>
    <t>Prihodi i preneseni viškovi prema ekonomskoj klasifikaciji 1.1.-31.12.2024.</t>
  </si>
  <si>
    <t>Rashosdi prema ekonomskoj klasifikaciji 1.1.-31.12.2024.</t>
  </si>
  <si>
    <t>IZVRŠENJE PRIHODA I RASHODA PO IZVORIMA FINANCIRANJA 1.1.-31.12.2024</t>
  </si>
  <si>
    <t>Izvršenje financijskog plana prema programskoj , ekonomskoj klasifikaciju i izvorima financiranja 1.1.-31.12.2024.</t>
  </si>
  <si>
    <t>IZVRŠENJE 1.-12.2023</t>
  </si>
  <si>
    <t>IZVRŠENJE 1.-12.2024.</t>
  </si>
  <si>
    <t>IZVRŠENJE 1-12.2023</t>
  </si>
  <si>
    <t>IZVRŠENJE 1.-12.2024</t>
  </si>
  <si>
    <t>Izvršenje 1.-12.2023</t>
  </si>
  <si>
    <t>Izvršenje 1.-12.2024.</t>
  </si>
  <si>
    <t>Izvršenje 1.-12.2023.</t>
  </si>
  <si>
    <t>IZVRŠENJE RASHODA PREMA FUNKCIJSKOJ KLASIFIKACIJI 1.1.-31.12.2024.</t>
  </si>
  <si>
    <t>Ostali nespomenuti rashodi poslovanja</t>
  </si>
  <si>
    <t>U Zagrebu, 11.03.2025.</t>
  </si>
  <si>
    <t>Izvršenje financijskog plana prema programskoj , ekonomskoj klasifikaciju i izvorima financiranja 1.1-31.12.2024</t>
  </si>
  <si>
    <t>Izvršenje financijskog plana prema programskoj , ekonomskoj klasifikaciju i izvorima financiranja 1.1-31.12.2024.</t>
  </si>
  <si>
    <t>U Zagrebu 11.03.2025.</t>
  </si>
  <si>
    <t>U Zagrebu, 11.03.2025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</si>
</sst>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4" fontId="1" fillId="0" borderId="1" xfId="0" applyNumberFormat="1" applyFont="1" applyBorder="1"/>
    <xf numFmtId="0" fontId="1" fillId="0" borderId="0" xfId="0" applyFont="1" applyBorder="1"/>
    <xf numFmtId="0" fontId="1" fillId="0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4" fontId="1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/>
    <xf numFmtId="1" fontId="1" fillId="0" borderId="1" xfId="0" applyNumberFormat="1" applyFont="1" applyBorder="1" applyAlignment="1">
      <alignment horizontal="right" vertical="center"/>
    </xf>
    <xf numFmtId="0" fontId="1" fillId="0" borderId="0" xfId="0" applyFont="1" applyFill="1" applyBorder="1"/>
    <xf numFmtId="4" fontId="2" fillId="0" borderId="1" xfId="0" applyNumberFormat="1" applyFont="1" applyBorder="1"/>
    <xf numFmtId="4" fontId="2" fillId="0" borderId="1" xfId="0" quotePrefix="1" applyNumberFormat="1" applyFont="1" applyBorder="1"/>
    <xf numFmtId="4" fontId="1" fillId="0" borderId="1" xfId="0" quotePrefix="1" applyNumberFormat="1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/>
    <xf numFmtId="1" fontId="2" fillId="0" borderId="1" xfId="0" applyNumberFormat="1" applyFont="1" applyBorder="1"/>
    <xf numFmtId="0" fontId="5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1" fillId="0" borderId="5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/>
    <xf numFmtId="1" fontId="4" fillId="0" borderId="1" xfId="0" applyNumberFormat="1" applyFont="1" applyBorder="1"/>
    <xf numFmtId="0" fontId="1" fillId="0" borderId="5" xfId="0" applyFont="1" applyBorder="1"/>
    <xf numFmtId="4" fontId="1" fillId="0" borderId="1" xfId="0" applyNumberFormat="1" applyFont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" fillId="0" borderId="5" xfId="0" applyFont="1" applyBorder="1" applyAlignment="1"/>
    <xf numFmtId="1" fontId="1" fillId="0" borderId="1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top"/>
    </xf>
    <xf numFmtId="2" fontId="1" fillId="0" borderId="1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2" xfId="0" applyFont="1" applyBorder="1"/>
    <xf numFmtId="4" fontId="1" fillId="0" borderId="2" xfId="0" applyNumberFormat="1" applyFont="1" applyBorder="1"/>
    <xf numFmtId="1" fontId="1" fillId="0" borderId="2" xfId="0" applyNumberFormat="1" applyFont="1" applyBorder="1"/>
    <xf numFmtId="0" fontId="1" fillId="0" borderId="1" xfId="0" applyFont="1" applyBorder="1" applyAlignment="1">
      <alignment horizontal="center" vertical="top"/>
    </xf>
    <xf numFmtId="0" fontId="1" fillId="0" borderId="4" xfId="0" applyFont="1" applyBorder="1" applyAlignment="1">
      <alignment horizontal="center"/>
    </xf>
    <xf numFmtId="4" fontId="7" fillId="0" borderId="1" xfId="0" applyNumberFormat="1" applyFont="1" applyBorder="1"/>
    <xf numFmtId="4" fontId="6" fillId="0" borderId="2" xfId="0" applyNumberFormat="1" applyFont="1" applyBorder="1"/>
    <xf numFmtId="4" fontId="8" fillId="0" borderId="1" xfId="0" applyNumberFormat="1" applyFont="1" applyBorder="1"/>
    <xf numFmtId="0" fontId="8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right" vertical="center"/>
    </xf>
    <xf numFmtId="4" fontId="9" fillId="0" borderId="1" xfId="0" applyNumberFormat="1" applyFont="1" applyBorder="1"/>
    <xf numFmtId="4" fontId="10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horizontal="right" vertical="center"/>
    </xf>
    <xf numFmtId="4" fontId="8" fillId="0" borderId="2" xfId="0" applyNumberFormat="1" applyFont="1" applyBorder="1" applyAlignment="1">
      <alignment horizontal="right" vertical="center"/>
    </xf>
    <xf numFmtId="4" fontId="8" fillId="0" borderId="3" xfId="0" applyNumberFormat="1" applyFont="1" applyBorder="1" applyAlignment="1">
      <alignment horizontal="right" vertical="center"/>
    </xf>
    <xf numFmtId="1" fontId="1" fillId="0" borderId="2" xfId="0" applyNumberFormat="1" applyFont="1" applyBorder="1" applyAlignment="1">
      <alignment horizontal="right" vertical="center"/>
    </xf>
    <xf numFmtId="1" fontId="1" fillId="0" borderId="3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top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4" fontId="2" fillId="0" borderId="2" xfId="0" applyNumberFormat="1" applyFont="1" applyBorder="1" applyAlignment="1">
      <alignment horizontal="right" vertical="center"/>
    </xf>
    <xf numFmtId="4" fontId="2" fillId="0" borderId="3" xfId="0" applyNumberFormat="1" applyFont="1" applyBorder="1" applyAlignment="1">
      <alignment horizontal="right" vertical="center"/>
    </xf>
    <xf numFmtId="4" fontId="9" fillId="0" borderId="2" xfId="0" applyNumberFormat="1" applyFont="1" applyBorder="1" applyAlignment="1">
      <alignment horizontal="right" vertical="center"/>
    </xf>
    <xf numFmtId="4" fontId="9" fillId="0" borderId="3" xfId="0" applyNumberFormat="1" applyFont="1" applyBorder="1" applyAlignment="1">
      <alignment horizontal="right" vertical="center"/>
    </xf>
    <xf numFmtId="1" fontId="2" fillId="0" borderId="2" xfId="0" applyNumberFormat="1" applyFont="1" applyBorder="1" applyAlignment="1">
      <alignment horizontal="right" vertical="center"/>
    </xf>
    <xf numFmtId="1" fontId="2" fillId="0" borderId="3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opLeftCell="A4" workbookViewId="0">
      <selection activeCell="B29" sqref="B29"/>
    </sheetView>
  </sheetViews>
  <sheetFormatPr defaultRowHeight="15" x14ac:dyDescent="0.25"/>
  <cols>
    <col min="2" max="2" width="35.7109375" customWidth="1"/>
    <col min="3" max="3" width="15.7109375" customWidth="1"/>
    <col min="4" max="4" width="15.140625" customWidth="1"/>
    <col min="5" max="5" width="15.7109375" customWidth="1"/>
    <col min="6" max="6" width="13.85546875" customWidth="1"/>
    <col min="7" max="7" width="13.7109375" customWidth="1"/>
  </cols>
  <sheetData>
    <row r="1" spans="1:14" x14ac:dyDescent="0.25">
      <c r="A1" s="2" t="s">
        <v>0</v>
      </c>
      <c r="B1" s="2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2" t="s">
        <v>1</v>
      </c>
      <c r="B2" s="2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2" t="s">
        <v>2</v>
      </c>
      <c r="B3" s="2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2" t="s">
        <v>3</v>
      </c>
      <c r="B4" s="2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2" t="s">
        <v>4</v>
      </c>
      <c r="B5" s="2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25">
      <c r="A6" s="1"/>
      <c r="B6" s="73" t="s">
        <v>226</v>
      </c>
      <c r="C6" s="74"/>
      <c r="D6" s="74"/>
      <c r="E6" s="74"/>
      <c r="F6" s="74"/>
      <c r="G6" s="74"/>
      <c r="H6" s="74"/>
      <c r="I6" s="74"/>
      <c r="J6" s="1"/>
      <c r="K6" s="1"/>
      <c r="L6" s="1"/>
      <c r="M6" s="1"/>
      <c r="N6" s="1"/>
    </row>
    <row r="7" spans="1:14" x14ac:dyDescent="0.25">
      <c r="A7" s="1"/>
      <c r="B7" s="74"/>
      <c r="C7" s="74"/>
      <c r="D7" s="74"/>
      <c r="E7" s="74"/>
      <c r="F7" s="74"/>
      <c r="G7" s="74"/>
      <c r="H7" s="74"/>
      <c r="I7" s="74"/>
      <c r="J7" s="1"/>
      <c r="K7" s="1"/>
      <c r="L7" s="1"/>
      <c r="M7" s="1"/>
      <c r="N7" s="1"/>
    </row>
    <row r="8" spans="1:14" ht="17.100000000000001" customHeight="1" x14ac:dyDescent="0.25">
      <c r="A8" s="1"/>
      <c r="B8" s="47" t="s">
        <v>5</v>
      </c>
      <c r="C8" s="3" t="s">
        <v>231</v>
      </c>
      <c r="D8" s="3" t="s">
        <v>203</v>
      </c>
      <c r="E8" s="3" t="s">
        <v>232</v>
      </c>
      <c r="F8" s="6" t="s">
        <v>190</v>
      </c>
      <c r="G8" s="6" t="s">
        <v>191</v>
      </c>
      <c r="H8" s="1"/>
      <c r="I8" s="1"/>
      <c r="J8" s="1"/>
      <c r="K8" s="1"/>
      <c r="L8" s="1"/>
      <c r="M8" s="1"/>
      <c r="N8" s="1"/>
    </row>
    <row r="9" spans="1:14" ht="9" customHeight="1" x14ac:dyDescent="0.25">
      <c r="A9" s="1"/>
      <c r="B9" s="28">
        <v>1</v>
      </c>
      <c r="C9" s="12">
        <v>2</v>
      </c>
      <c r="D9" s="12">
        <v>3</v>
      </c>
      <c r="E9" s="12">
        <v>4</v>
      </c>
      <c r="F9" s="46" t="s">
        <v>188</v>
      </c>
      <c r="G9" s="46" t="s">
        <v>189</v>
      </c>
      <c r="H9" s="1"/>
      <c r="I9" s="1"/>
      <c r="J9" s="1"/>
      <c r="K9" s="1"/>
      <c r="L9" s="1"/>
      <c r="M9" s="1"/>
      <c r="N9" s="1"/>
    </row>
    <row r="10" spans="1:14" x14ac:dyDescent="0.25">
      <c r="A10" s="1"/>
      <c r="B10" s="5" t="s">
        <v>6</v>
      </c>
      <c r="C10" s="9">
        <f>SUM(C11:C12)</f>
        <v>1034074.41</v>
      </c>
      <c r="D10" s="9">
        <f>D11+D12</f>
        <v>1076160</v>
      </c>
      <c r="E10" s="62">
        <f>SUM(E11:E12)</f>
        <v>1137184.0899999999</v>
      </c>
      <c r="F10" s="17">
        <f t="shared" ref="F10:F15" si="0">E10/D10*100</f>
        <v>105.67054062592922</v>
      </c>
      <c r="G10" s="17">
        <f>E10/C10*100</f>
        <v>109.97120507024245</v>
      </c>
      <c r="H10" s="1"/>
      <c r="I10" s="1"/>
      <c r="J10" s="1"/>
      <c r="K10" s="1"/>
      <c r="L10" s="1"/>
      <c r="M10" s="1"/>
      <c r="N10" s="1"/>
    </row>
    <row r="11" spans="1:14" x14ac:dyDescent="0.25">
      <c r="A11" s="1"/>
      <c r="B11" s="3" t="s">
        <v>7</v>
      </c>
      <c r="C11" s="9">
        <v>1033978.9</v>
      </c>
      <c r="D11" s="9">
        <v>1076100</v>
      </c>
      <c r="E11" s="62">
        <v>1137039.69</v>
      </c>
      <c r="F11" s="17">
        <f t="shared" si="0"/>
        <v>105.66301366044047</v>
      </c>
      <c r="G11" s="17">
        <f>E11/C11*100</f>
        <v>109.96739778732427</v>
      </c>
      <c r="H11" s="1"/>
      <c r="I11" s="1"/>
      <c r="J11" s="1"/>
      <c r="K11" s="1"/>
      <c r="L11" s="1"/>
      <c r="M11" s="1"/>
      <c r="N11" s="1"/>
    </row>
    <row r="12" spans="1:14" x14ac:dyDescent="0.25">
      <c r="A12" s="1"/>
      <c r="B12" s="3" t="s">
        <v>11</v>
      </c>
      <c r="C12" s="9">
        <v>95.51</v>
      </c>
      <c r="D12" s="9">
        <v>60</v>
      </c>
      <c r="E12" s="62">
        <v>144.4</v>
      </c>
      <c r="F12" s="17">
        <f t="shared" si="0"/>
        <v>240.66666666666669</v>
      </c>
      <c r="G12" s="17">
        <f>E12/C12*100</f>
        <v>151.18835724007957</v>
      </c>
      <c r="H12" s="1"/>
      <c r="I12" s="1"/>
      <c r="J12" s="1"/>
      <c r="K12" s="1"/>
      <c r="L12" s="1"/>
      <c r="M12" s="1"/>
      <c r="N12" s="1"/>
    </row>
    <row r="13" spans="1:14" ht="17.100000000000001" customHeight="1" x14ac:dyDescent="0.25">
      <c r="A13" s="1"/>
      <c r="B13" s="4" t="s">
        <v>8</v>
      </c>
      <c r="C13" s="9">
        <f>SUM(C14:C15)</f>
        <v>1014775.07</v>
      </c>
      <c r="D13" s="9">
        <f>SUM(D14:D15)</f>
        <v>1166360</v>
      </c>
      <c r="E13" s="62">
        <f>SUM(E14:E15)</f>
        <v>1189599.97</v>
      </c>
      <c r="F13" s="17">
        <f t="shared" si="0"/>
        <v>101.99252117699508</v>
      </c>
      <c r="G13" s="17">
        <f>E13/C13*100</f>
        <v>117.2279458934678</v>
      </c>
      <c r="H13" s="1"/>
      <c r="I13" s="1"/>
      <c r="J13" s="1"/>
      <c r="K13" s="1"/>
      <c r="L13" s="1"/>
      <c r="M13" s="1"/>
      <c r="N13" s="1"/>
    </row>
    <row r="14" spans="1:14" x14ac:dyDescent="0.25">
      <c r="A14" s="1"/>
      <c r="B14" s="3" t="s">
        <v>9</v>
      </c>
      <c r="C14" s="9">
        <v>996417.94</v>
      </c>
      <c r="D14" s="9">
        <v>1134460</v>
      </c>
      <c r="E14" s="62">
        <v>1148214.8400000001</v>
      </c>
      <c r="F14" s="17">
        <f t="shared" si="0"/>
        <v>101.21245702801333</v>
      </c>
      <c r="G14" s="17">
        <f>E14/C14*100</f>
        <v>115.23426003349559</v>
      </c>
      <c r="H14" s="1"/>
      <c r="I14" s="1"/>
      <c r="J14" s="1"/>
      <c r="K14" s="1"/>
      <c r="L14" s="1"/>
      <c r="M14" s="1"/>
      <c r="N14" s="1"/>
    </row>
    <row r="15" spans="1:14" x14ac:dyDescent="0.25">
      <c r="A15" s="1"/>
      <c r="B15" s="3" t="s">
        <v>10</v>
      </c>
      <c r="C15" s="9">
        <v>18357.13</v>
      </c>
      <c r="D15" s="9">
        <v>31900</v>
      </c>
      <c r="E15" s="62">
        <v>41385.129999999997</v>
      </c>
      <c r="F15" s="17">
        <f t="shared" si="0"/>
        <v>129.73394984326018</v>
      </c>
      <c r="G15" s="17">
        <f>F15/C15*100</f>
        <v>0.70672240074162007</v>
      </c>
      <c r="H15" s="1"/>
      <c r="I15" s="1"/>
      <c r="J15" s="1"/>
      <c r="K15" s="1"/>
      <c r="L15" s="1"/>
      <c r="M15" s="1"/>
      <c r="N15" s="1"/>
    </row>
    <row r="16" spans="1:14" x14ac:dyDescent="0.25">
      <c r="A16" s="1"/>
      <c r="B16" s="5" t="s">
        <v>12</v>
      </c>
      <c r="C16" s="9">
        <f>SUM(C10-C13)</f>
        <v>19299.340000000084</v>
      </c>
      <c r="D16" s="9">
        <f>D10-D13</f>
        <v>-90200</v>
      </c>
      <c r="E16" s="62">
        <f>SUM(E10-E13)</f>
        <v>-52415.880000000121</v>
      </c>
      <c r="F16" s="17">
        <v>0</v>
      </c>
      <c r="G16" s="17">
        <f>E16/C16*100</f>
        <v>-271.59415814219494</v>
      </c>
      <c r="H16" s="1"/>
      <c r="I16" s="1"/>
      <c r="J16" s="1"/>
      <c r="K16" s="1"/>
      <c r="L16" s="1"/>
      <c r="M16" s="1"/>
      <c r="N16" s="1"/>
    </row>
    <row r="17" spans="1:14" x14ac:dyDescent="0.25">
      <c r="A17" s="1"/>
      <c r="B17" s="1"/>
      <c r="C17" s="1"/>
      <c r="D17" s="1"/>
      <c r="E17" s="63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C18" s="1"/>
      <c r="D18" s="1"/>
      <c r="E18" s="63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1"/>
      <c r="B19" s="7" t="s">
        <v>13</v>
      </c>
      <c r="C19" s="3" t="s">
        <v>233</v>
      </c>
      <c r="D19" s="3" t="s">
        <v>204</v>
      </c>
      <c r="E19" s="64" t="s">
        <v>234</v>
      </c>
      <c r="F19" s="6" t="s">
        <v>190</v>
      </c>
      <c r="G19" s="6" t="s">
        <v>191</v>
      </c>
      <c r="H19" s="1"/>
      <c r="I19" s="1"/>
      <c r="J19" s="1"/>
      <c r="K19" s="1"/>
      <c r="L19" s="1"/>
      <c r="M19" s="1"/>
      <c r="N19" s="1"/>
    </row>
    <row r="20" spans="1:14" ht="9" customHeight="1" x14ac:dyDescent="0.25">
      <c r="A20" s="1"/>
      <c r="B20" s="28">
        <v>1</v>
      </c>
      <c r="C20" s="12">
        <v>2</v>
      </c>
      <c r="D20" s="12">
        <v>3</v>
      </c>
      <c r="E20" s="65">
        <v>4</v>
      </c>
      <c r="F20" s="46" t="s">
        <v>16</v>
      </c>
      <c r="G20" s="46" t="s">
        <v>17</v>
      </c>
      <c r="H20" s="1"/>
      <c r="I20" s="1"/>
      <c r="J20" s="1"/>
      <c r="K20" s="1"/>
      <c r="L20" s="1"/>
      <c r="M20" s="1"/>
      <c r="N20" s="1"/>
    </row>
    <row r="21" spans="1:14" ht="15" customHeight="1" x14ac:dyDescent="0.25">
      <c r="A21" s="1"/>
      <c r="B21" s="3" t="s">
        <v>14</v>
      </c>
      <c r="C21" s="9">
        <v>80310.95</v>
      </c>
      <c r="D21" s="9">
        <v>90200</v>
      </c>
      <c r="E21" s="62">
        <v>99772.09</v>
      </c>
      <c r="F21" s="17">
        <f>E21/D21*100</f>
        <v>110.61207317073169</v>
      </c>
      <c r="G21" s="17">
        <f>E21/C21*100</f>
        <v>124.23223732255688</v>
      </c>
      <c r="H21" s="1"/>
      <c r="I21" s="1"/>
      <c r="J21" s="1"/>
      <c r="K21" s="1"/>
      <c r="L21" s="1"/>
      <c r="M21" s="1"/>
      <c r="N21" s="1"/>
    </row>
    <row r="22" spans="1:14" ht="15" customHeight="1" x14ac:dyDescent="0.25">
      <c r="A22" s="1"/>
      <c r="B22" s="71" t="s">
        <v>18</v>
      </c>
      <c r="C22" s="79">
        <v>99610.29</v>
      </c>
      <c r="D22" s="79">
        <v>0</v>
      </c>
      <c r="E22" s="81">
        <v>47356.21</v>
      </c>
      <c r="F22" s="83">
        <v>0</v>
      </c>
      <c r="G22" s="83">
        <f>E22/C22*100</f>
        <v>47.541483916972837</v>
      </c>
      <c r="H22" s="1"/>
      <c r="I22" s="1"/>
      <c r="J22" s="1"/>
      <c r="K22" s="1"/>
      <c r="L22" s="1"/>
      <c r="M22" s="1"/>
      <c r="N22" s="1"/>
    </row>
    <row r="23" spans="1:14" ht="15" customHeight="1" x14ac:dyDescent="0.25">
      <c r="A23" s="1"/>
      <c r="B23" s="72"/>
      <c r="C23" s="80"/>
      <c r="D23" s="80"/>
      <c r="E23" s="82"/>
      <c r="F23" s="84"/>
      <c r="G23" s="84"/>
      <c r="H23" s="1"/>
      <c r="I23" s="1"/>
      <c r="J23" s="1"/>
      <c r="K23" s="1"/>
      <c r="L23" s="1"/>
      <c r="M23" s="1"/>
      <c r="N23" s="1"/>
    </row>
    <row r="24" spans="1:14" ht="15" customHeight="1" x14ac:dyDescent="0.25">
      <c r="A24" s="1"/>
      <c r="B24" s="71" t="s">
        <v>15</v>
      </c>
      <c r="C24" s="75"/>
      <c r="D24" s="75"/>
      <c r="E24" s="75"/>
      <c r="F24" s="77"/>
      <c r="G24" s="77"/>
      <c r="H24" s="1"/>
      <c r="I24" s="1"/>
      <c r="J24" s="1"/>
      <c r="K24" s="1"/>
      <c r="L24" s="1"/>
      <c r="M24" s="1"/>
      <c r="N24" s="1"/>
    </row>
    <row r="25" spans="1:14" x14ac:dyDescent="0.25">
      <c r="A25" s="1"/>
      <c r="B25" s="72"/>
      <c r="C25" s="76"/>
      <c r="D25" s="76"/>
      <c r="E25" s="76"/>
      <c r="F25" s="78"/>
      <c r="G25" s="78"/>
      <c r="H25" s="1"/>
      <c r="I25" s="1"/>
      <c r="J25" s="1"/>
      <c r="K25" s="1"/>
      <c r="L25" s="1"/>
      <c r="M25" s="1"/>
      <c r="N25" s="1"/>
    </row>
    <row r="26" spans="1:1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25">
      <c r="A28" s="1"/>
      <c r="B28" s="1" t="s">
        <v>240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</sheetData>
  <mergeCells count="13">
    <mergeCell ref="B24:B25"/>
    <mergeCell ref="B6:I7"/>
    <mergeCell ref="C24:C25"/>
    <mergeCell ref="D24:D25"/>
    <mergeCell ref="E24:E25"/>
    <mergeCell ref="F24:F25"/>
    <mergeCell ref="G24:G25"/>
    <mergeCell ref="B22:B23"/>
    <mergeCell ref="C22:C23"/>
    <mergeCell ref="D22:D23"/>
    <mergeCell ref="E22:E23"/>
    <mergeCell ref="F22:F23"/>
    <mergeCell ref="G22:G23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3"/>
  <sheetViews>
    <sheetView topLeftCell="A16" workbookViewId="0">
      <selection activeCell="B33" sqref="B33"/>
    </sheetView>
  </sheetViews>
  <sheetFormatPr defaultRowHeight="15" x14ac:dyDescent="0.25"/>
  <cols>
    <col min="2" max="2" width="12.7109375" customWidth="1"/>
    <col min="3" max="3" width="42.42578125" customWidth="1"/>
    <col min="4" max="6" width="15.7109375" customWidth="1"/>
  </cols>
  <sheetData>
    <row r="1" spans="1:11" x14ac:dyDescent="0.25">
      <c r="A1" s="2" t="s">
        <v>0</v>
      </c>
      <c r="B1" s="2"/>
    </row>
    <row r="2" spans="1:11" x14ac:dyDescent="0.25">
      <c r="A2" s="2" t="s">
        <v>1</v>
      </c>
      <c r="B2" s="2"/>
    </row>
    <row r="3" spans="1:11" x14ac:dyDescent="0.25">
      <c r="A3" s="2" t="s">
        <v>2</v>
      </c>
      <c r="B3" s="2"/>
    </row>
    <row r="4" spans="1:11" x14ac:dyDescent="0.25">
      <c r="A4" s="2" t="s">
        <v>3</v>
      </c>
      <c r="B4" s="2"/>
    </row>
    <row r="5" spans="1:11" x14ac:dyDescent="0.25">
      <c r="A5" s="2" t="s">
        <v>4</v>
      </c>
      <c r="B5" s="2"/>
    </row>
    <row r="6" spans="1:11" x14ac:dyDescent="0.25">
      <c r="C6" s="2" t="s">
        <v>230</v>
      </c>
      <c r="I6" s="33"/>
      <c r="J6" s="33"/>
    </row>
    <row r="8" spans="1:11" ht="12.95" customHeight="1" x14ac:dyDescent="0.25">
      <c r="B8" s="104" t="s">
        <v>125</v>
      </c>
      <c r="C8" s="105"/>
      <c r="D8" s="98" t="s">
        <v>215</v>
      </c>
      <c r="E8" s="98" t="s">
        <v>219</v>
      </c>
      <c r="F8" s="98" t="s">
        <v>236</v>
      </c>
      <c r="G8" s="98" t="s">
        <v>126</v>
      </c>
      <c r="H8" s="1"/>
      <c r="I8" s="1"/>
      <c r="J8" s="1"/>
      <c r="K8" s="1"/>
    </row>
    <row r="9" spans="1:11" ht="12.95" customHeight="1" x14ac:dyDescent="0.25">
      <c r="B9" s="106"/>
      <c r="C9" s="107"/>
      <c r="D9" s="99"/>
      <c r="E9" s="99"/>
      <c r="F9" s="99"/>
      <c r="G9" s="99"/>
      <c r="H9" s="1"/>
      <c r="I9" s="1"/>
      <c r="J9" s="1"/>
      <c r="K9" s="1"/>
    </row>
    <row r="10" spans="1:11" ht="12.95" customHeight="1" x14ac:dyDescent="0.25">
      <c r="B10" s="108"/>
      <c r="C10" s="109"/>
      <c r="D10" s="100"/>
      <c r="E10" s="100"/>
      <c r="F10" s="100"/>
      <c r="G10" s="100"/>
      <c r="H10" s="1"/>
      <c r="I10" s="1"/>
      <c r="J10" s="1"/>
      <c r="K10" s="1"/>
    </row>
    <row r="11" spans="1:11" ht="8.1" customHeight="1" x14ac:dyDescent="0.25">
      <c r="B11" s="110">
        <v>1</v>
      </c>
      <c r="C11" s="111"/>
      <c r="D11" s="13">
        <v>2</v>
      </c>
      <c r="E11" s="13">
        <v>3</v>
      </c>
      <c r="F11" s="13">
        <v>4</v>
      </c>
      <c r="G11" s="12">
        <v>5</v>
      </c>
      <c r="H11" s="1"/>
      <c r="I11" s="1"/>
      <c r="J11" s="1"/>
      <c r="K11" s="1"/>
    </row>
    <row r="12" spans="1:11" ht="12.95" customHeight="1" x14ac:dyDescent="0.25">
      <c r="B12" s="24" t="s">
        <v>194</v>
      </c>
      <c r="C12" s="3" t="s">
        <v>195</v>
      </c>
      <c r="D12" s="15">
        <v>2890</v>
      </c>
      <c r="E12" s="15">
        <v>4400</v>
      </c>
      <c r="F12" s="66">
        <f>F13+F14</f>
        <v>11175</v>
      </c>
      <c r="G12" s="51">
        <f>F12/E12*100</f>
        <v>253.97727272727272</v>
      </c>
      <c r="H12" s="1"/>
      <c r="I12" s="1"/>
      <c r="J12" s="1"/>
      <c r="K12" s="1"/>
    </row>
    <row r="13" spans="1:11" ht="12.95" customHeight="1" x14ac:dyDescent="0.25">
      <c r="B13" s="13">
        <v>4221</v>
      </c>
      <c r="C13" s="50" t="s">
        <v>185</v>
      </c>
      <c r="D13" s="15">
        <v>3100</v>
      </c>
      <c r="E13" s="15">
        <v>3100</v>
      </c>
      <c r="F13" s="66">
        <v>0</v>
      </c>
      <c r="G13" s="51">
        <v>0</v>
      </c>
      <c r="H13" s="1"/>
      <c r="I13" s="1"/>
      <c r="J13" s="1"/>
      <c r="K13" s="1"/>
    </row>
    <row r="14" spans="1:11" ht="12.95" customHeight="1" x14ac:dyDescent="0.25">
      <c r="B14" s="13">
        <v>4227</v>
      </c>
      <c r="C14" s="49" t="s">
        <v>196</v>
      </c>
      <c r="D14" s="15">
        <v>1300</v>
      </c>
      <c r="E14" s="15">
        <v>1300</v>
      </c>
      <c r="F14" s="66">
        <v>11175</v>
      </c>
      <c r="G14" s="51">
        <f>F14/E14*100</f>
        <v>859.61538461538464</v>
      </c>
      <c r="H14" s="1"/>
      <c r="I14" s="1"/>
      <c r="J14" s="1"/>
      <c r="K14" s="1"/>
    </row>
    <row r="15" spans="1:11" ht="12.95" customHeight="1" x14ac:dyDescent="0.25">
      <c r="B15" s="24" t="s">
        <v>155</v>
      </c>
      <c r="C15" s="44" t="s">
        <v>184</v>
      </c>
      <c r="D15" s="9">
        <f>SUM(D16:D21)</f>
        <v>26000</v>
      </c>
      <c r="E15" s="9">
        <f>SUM(E16:E21)</f>
        <v>26000</v>
      </c>
      <c r="F15" s="62">
        <f>SUM(F16:F21)</f>
        <v>29665.95</v>
      </c>
      <c r="G15" s="17">
        <f>SUM(F15/E15*100)</f>
        <v>114.09980769230769</v>
      </c>
      <c r="H15" s="1"/>
      <c r="I15" s="1"/>
      <c r="J15" s="1"/>
      <c r="K15" s="1"/>
    </row>
    <row r="16" spans="1:11" ht="12.95" customHeight="1" x14ac:dyDescent="0.25">
      <c r="B16" s="6">
        <v>4221</v>
      </c>
      <c r="C16" s="44" t="s">
        <v>185</v>
      </c>
      <c r="D16" s="9">
        <v>10000</v>
      </c>
      <c r="E16" s="9">
        <v>10000</v>
      </c>
      <c r="F16" s="62">
        <v>18043.78</v>
      </c>
      <c r="G16" s="17">
        <f>SUM(F16/E16*100)</f>
        <v>180.43779999999998</v>
      </c>
      <c r="H16" s="1"/>
      <c r="I16" s="1"/>
      <c r="J16" s="1"/>
      <c r="K16" s="1"/>
    </row>
    <row r="17" spans="2:11" ht="12.95" customHeight="1" x14ac:dyDescent="0.25">
      <c r="B17" s="6">
        <v>4222</v>
      </c>
      <c r="C17" s="44" t="s">
        <v>199</v>
      </c>
      <c r="D17" s="9"/>
      <c r="E17" s="9"/>
      <c r="F17" s="62">
        <v>1499</v>
      </c>
      <c r="G17" s="17">
        <v>0</v>
      </c>
      <c r="H17" s="1"/>
      <c r="I17" s="1"/>
      <c r="J17" s="1"/>
      <c r="K17" s="1"/>
    </row>
    <row r="18" spans="2:11" ht="12.95" customHeight="1" x14ac:dyDescent="0.25">
      <c r="B18" s="6">
        <v>4223</v>
      </c>
      <c r="C18" s="41" t="s">
        <v>187</v>
      </c>
      <c r="D18" s="9">
        <v>7900</v>
      </c>
      <c r="E18" s="9">
        <v>7900</v>
      </c>
      <c r="F18" s="62">
        <v>889</v>
      </c>
      <c r="G18" s="17">
        <f>SUM(F18/E18*100)</f>
        <v>11.253164556962025</v>
      </c>
      <c r="H18" s="1"/>
      <c r="I18" s="1"/>
      <c r="J18" s="1"/>
      <c r="K18" s="1"/>
    </row>
    <row r="19" spans="2:11" ht="12.95" customHeight="1" x14ac:dyDescent="0.25">
      <c r="B19" s="52">
        <v>4226</v>
      </c>
      <c r="C19" s="41" t="s">
        <v>224</v>
      </c>
      <c r="D19" s="9"/>
      <c r="E19" s="9"/>
      <c r="F19" s="62">
        <v>966.99</v>
      </c>
      <c r="G19" s="17">
        <v>0</v>
      </c>
      <c r="H19" s="1"/>
      <c r="I19" s="1"/>
      <c r="J19" s="1"/>
      <c r="K19" s="1"/>
    </row>
    <row r="20" spans="2:11" ht="12.95" customHeight="1" x14ac:dyDescent="0.25">
      <c r="B20" s="27">
        <v>4227</v>
      </c>
      <c r="C20" s="3" t="s">
        <v>186</v>
      </c>
      <c r="D20" s="9">
        <v>7500</v>
      </c>
      <c r="E20" s="9">
        <v>7500</v>
      </c>
      <c r="F20" s="62">
        <v>7826.67</v>
      </c>
      <c r="G20" s="17">
        <f>F20/E20*100</f>
        <v>104.3556</v>
      </c>
      <c r="H20" s="1"/>
      <c r="I20" s="1"/>
      <c r="J20" s="1"/>
      <c r="K20" s="1"/>
    </row>
    <row r="21" spans="2:11" ht="12.95" customHeight="1" x14ac:dyDescent="0.25">
      <c r="B21" s="6">
        <v>4241</v>
      </c>
      <c r="C21" s="3" t="s">
        <v>183</v>
      </c>
      <c r="D21" s="9">
        <v>600</v>
      </c>
      <c r="E21" s="9">
        <v>600</v>
      </c>
      <c r="F21" s="62">
        <v>440.51</v>
      </c>
      <c r="G21" s="17">
        <f>SUM(F21/E21*100)</f>
        <v>73.418333333333337</v>
      </c>
      <c r="H21" s="1"/>
      <c r="I21" s="1"/>
      <c r="J21" s="1"/>
      <c r="K21" s="1"/>
    </row>
    <row r="22" spans="2:11" ht="12.95" customHeight="1" x14ac:dyDescent="0.25">
      <c r="B22" s="101" t="s">
        <v>225</v>
      </c>
      <c r="C22" s="102"/>
      <c r="D22" s="9">
        <f t="shared" ref="D22:F23" si="0">D23</f>
        <v>1200</v>
      </c>
      <c r="E22" s="9">
        <f t="shared" si="0"/>
        <v>1200</v>
      </c>
      <c r="F22" s="62">
        <f t="shared" si="0"/>
        <v>1043.77</v>
      </c>
      <c r="G22" s="17">
        <f>F22/E22*100</f>
        <v>86.980833333333322</v>
      </c>
      <c r="H22" s="1"/>
      <c r="I22" s="1"/>
      <c r="J22" s="1"/>
      <c r="K22" s="1"/>
    </row>
    <row r="23" spans="2:11" ht="12.95" customHeight="1" x14ac:dyDescent="0.25">
      <c r="B23" s="24" t="s">
        <v>201</v>
      </c>
      <c r="C23" s="3" t="s">
        <v>202</v>
      </c>
      <c r="D23" s="9">
        <f t="shared" si="0"/>
        <v>1200</v>
      </c>
      <c r="E23" s="9">
        <f t="shared" si="0"/>
        <v>1200</v>
      </c>
      <c r="F23" s="62">
        <f t="shared" si="0"/>
        <v>1043.77</v>
      </c>
      <c r="G23" s="17">
        <f>F23/E23*100</f>
        <v>86.980833333333322</v>
      </c>
      <c r="H23" s="1"/>
      <c r="I23" s="1"/>
      <c r="J23" s="1"/>
      <c r="K23" s="1"/>
    </row>
    <row r="24" spans="2:11" ht="12.95" customHeight="1" x14ac:dyDescent="0.25">
      <c r="B24" s="59">
        <v>3222</v>
      </c>
      <c r="C24" s="54" t="s">
        <v>137</v>
      </c>
      <c r="D24" s="9">
        <v>1200</v>
      </c>
      <c r="E24" s="9">
        <v>1200</v>
      </c>
      <c r="F24" s="62">
        <v>1043.77</v>
      </c>
      <c r="G24" s="17">
        <f>F24/E24*100</f>
        <v>86.980833333333322</v>
      </c>
      <c r="H24" s="1"/>
      <c r="I24" s="1"/>
      <c r="J24" s="1"/>
      <c r="K24" s="1"/>
    </row>
    <row r="25" spans="2:11" ht="12.95" customHeight="1" x14ac:dyDescent="0.25">
      <c r="B25" s="53" t="s">
        <v>200</v>
      </c>
      <c r="C25" s="54"/>
      <c r="D25" s="9">
        <f>D26</f>
        <v>25800</v>
      </c>
      <c r="E25" s="9">
        <f>E26</f>
        <v>36800</v>
      </c>
      <c r="F25" s="62">
        <f>F26</f>
        <v>31864.71</v>
      </c>
      <c r="G25" s="17">
        <f>F25/E25*100</f>
        <v>86.588885869565217</v>
      </c>
      <c r="H25" s="1"/>
      <c r="I25" s="1"/>
      <c r="J25" s="1"/>
      <c r="K25" s="1"/>
    </row>
    <row r="26" spans="2:11" ht="12.95" customHeight="1" x14ac:dyDescent="0.25">
      <c r="B26" s="24" t="s">
        <v>201</v>
      </c>
      <c r="C26" s="3" t="s">
        <v>202</v>
      </c>
      <c r="D26" s="9">
        <f>SUM(D27:D30)</f>
        <v>25800</v>
      </c>
      <c r="E26" s="9">
        <f>SUM(E27:E30)</f>
        <v>36800</v>
      </c>
      <c r="F26" s="62">
        <f>SUM(F27:F31)</f>
        <v>31864.71</v>
      </c>
      <c r="G26" s="17">
        <f>F26/E26*100</f>
        <v>86.588885869565217</v>
      </c>
      <c r="H26" s="1"/>
      <c r="I26" s="1"/>
      <c r="J26" s="1"/>
      <c r="K26" s="1"/>
    </row>
    <row r="27" spans="2:11" ht="12.95" customHeight="1" x14ac:dyDescent="0.25">
      <c r="B27" s="58">
        <v>3211</v>
      </c>
      <c r="C27" s="3" t="s">
        <v>223</v>
      </c>
      <c r="D27" s="9">
        <v>0</v>
      </c>
      <c r="E27" s="9">
        <v>0</v>
      </c>
      <c r="F27" s="62">
        <v>0</v>
      </c>
      <c r="G27" s="17">
        <v>0</v>
      </c>
      <c r="H27" s="1"/>
      <c r="I27" s="1"/>
      <c r="J27" s="1"/>
      <c r="K27" s="1"/>
    </row>
    <row r="28" spans="2:11" ht="12.95" customHeight="1" x14ac:dyDescent="0.25">
      <c r="B28" s="6">
        <v>3213</v>
      </c>
      <c r="C28" s="3" t="s">
        <v>135</v>
      </c>
      <c r="D28" s="9">
        <v>25800</v>
      </c>
      <c r="E28" s="9">
        <v>27500</v>
      </c>
      <c r="F28" s="62">
        <v>22631.62</v>
      </c>
      <c r="G28" s="17">
        <f>F28/E28*100</f>
        <v>82.29679999999999</v>
      </c>
      <c r="H28" s="1"/>
      <c r="I28" s="1"/>
      <c r="J28" s="1"/>
      <c r="K28" s="1"/>
    </row>
    <row r="29" spans="2:11" ht="12.95" customHeight="1" x14ac:dyDescent="0.25">
      <c r="B29" s="6">
        <v>3241</v>
      </c>
      <c r="C29" s="3" t="s">
        <v>222</v>
      </c>
      <c r="D29" s="9">
        <v>0</v>
      </c>
      <c r="E29" s="9">
        <v>8700</v>
      </c>
      <c r="F29" s="62">
        <v>8702.02</v>
      </c>
      <c r="G29" s="17">
        <f>F29/E29*100</f>
        <v>100.02321839080462</v>
      </c>
      <c r="H29" s="1"/>
      <c r="I29" s="1"/>
      <c r="J29" s="1"/>
      <c r="K29" s="1"/>
    </row>
    <row r="30" spans="2:11" ht="12.95" customHeight="1" x14ac:dyDescent="0.25">
      <c r="B30" s="70">
        <v>3292</v>
      </c>
      <c r="C30" s="3" t="s">
        <v>149</v>
      </c>
      <c r="D30" s="9">
        <v>0</v>
      </c>
      <c r="E30" s="9">
        <v>600</v>
      </c>
      <c r="F30" s="62">
        <v>463.39</v>
      </c>
      <c r="G30" s="17">
        <v>0</v>
      </c>
      <c r="H30" s="1"/>
      <c r="I30" s="1"/>
      <c r="J30" s="1"/>
      <c r="K30" s="1"/>
    </row>
    <row r="31" spans="2:11" x14ac:dyDescent="0.25">
      <c r="B31" s="6">
        <v>3299</v>
      </c>
      <c r="C31" s="3" t="s">
        <v>239</v>
      </c>
      <c r="D31" s="3"/>
      <c r="E31" s="64"/>
      <c r="F31" s="64">
        <v>67.680000000000007</v>
      </c>
      <c r="G31" s="3">
        <v>0</v>
      </c>
    </row>
    <row r="33" spans="2:2" x14ac:dyDescent="0.25">
      <c r="B33" t="s">
        <v>240</v>
      </c>
    </row>
  </sheetData>
  <mergeCells count="7">
    <mergeCell ref="B22:C22"/>
    <mergeCell ref="G8:G10"/>
    <mergeCell ref="B11:C11"/>
    <mergeCell ref="B8:C10"/>
    <mergeCell ref="D8:D10"/>
    <mergeCell ref="E8:E10"/>
    <mergeCell ref="F8:F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8"/>
  <sheetViews>
    <sheetView topLeftCell="A10" workbookViewId="0">
      <selection activeCell="B38" sqref="B38"/>
    </sheetView>
  </sheetViews>
  <sheetFormatPr defaultRowHeight="15" x14ac:dyDescent="0.25"/>
  <cols>
    <col min="1" max="1" width="6.28515625" customWidth="1"/>
    <col min="2" max="2" width="39.85546875" customWidth="1"/>
    <col min="3" max="6" width="15.7109375" customWidth="1"/>
    <col min="8" max="8" width="9.28515625" customWidth="1"/>
  </cols>
  <sheetData>
    <row r="1" spans="2:9" x14ac:dyDescent="0.25">
      <c r="B1" s="2" t="s">
        <v>40</v>
      </c>
    </row>
    <row r="2" spans="2:9" x14ac:dyDescent="0.25">
      <c r="B2" s="2" t="s">
        <v>1</v>
      </c>
    </row>
    <row r="3" spans="2:9" x14ac:dyDescent="0.25">
      <c r="B3" s="2" t="s">
        <v>41</v>
      </c>
    </row>
    <row r="4" spans="2:9" ht="12.95" customHeight="1" x14ac:dyDescent="0.25">
      <c r="B4" s="85" t="s">
        <v>227</v>
      </c>
      <c r="C4" s="85"/>
      <c r="D4" s="85"/>
      <c r="E4" s="85"/>
      <c r="F4" s="85"/>
      <c r="G4" s="85"/>
      <c r="H4" s="85"/>
      <c r="I4" s="85"/>
    </row>
    <row r="5" spans="2:9" x14ac:dyDescent="0.25">
      <c r="B5" s="10"/>
    </row>
    <row r="6" spans="2:9" ht="12" customHeight="1" x14ac:dyDescent="0.25">
      <c r="B6" s="3" t="s">
        <v>19</v>
      </c>
      <c r="C6" s="3" t="s">
        <v>235</v>
      </c>
      <c r="D6" s="3" t="s">
        <v>205</v>
      </c>
      <c r="E6" s="11" t="s">
        <v>206</v>
      </c>
      <c r="F6" s="3" t="s">
        <v>236</v>
      </c>
      <c r="G6" s="3" t="s">
        <v>20</v>
      </c>
      <c r="H6" s="3" t="s">
        <v>21</v>
      </c>
    </row>
    <row r="7" spans="2:9" ht="8.1" customHeight="1" x14ac:dyDescent="0.25">
      <c r="B7" s="13">
        <v>1</v>
      </c>
      <c r="C7" s="13">
        <v>2</v>
      </c>
      <c r="D7" s="13">
        <v>3</v>
      </c>
      <c r="E7" s="12">
        <v>4</v>
      </c>
      <c r="F7" s="12">
        <v>5</v>
      </c>
      <c r="G7" s="12">
        <v>6</v>
      </c>
      <c r="H7" s="12">
        <v>7</v>
      </c>
    </row>
    <row r="8" spans="2:9" ht="12.6" customHeight="1" x14ac:dyDescent="0.25">
      <c r="B8" s="3" t="s">
        <v>22</v>
      </c>
      <c r="C8" s="15">
        <v>1033978.9</v>
      </c>
      <c r="D8" s="15">
        <v>1076100</v>
      </c>
      <c r="E8" s="15">
        <v>1184500</v>
      </c>
      <c r="F8" s="62">
        <v>1137039.69</v>
      </c>
      <c r="G8" s="17">
        <f>SUM(F8/C8*100)</f>
        <v>109.96739778732427</v>
      </c>
      <c r="H8" s="18">
        <f>SUM(F8/E8*100)</f>
        <v>95.993219924018575</v>
      </c>
    </row>
    <row r="9" spans="2:9" ht="11.45" customHeight="1" x14ac:dyDescent="0.25">
      <c r="B9" s="71" t="s">
        <v>23</v>
      </c>
      <c r="C9" s="79">
        <v>673142.05</v>
      </c>
      <c r="D9" s="79">
        <v>724000</v>
      </c>
      <c r="E9" s="79">
        <v>796100</v>
      </c>
      <c r="F9" s="81">
        <v>809522.92</v>
      </c>
      <c r="G9" s="83">
        <f>SUM(F9/C9*100)</f>
        <v>120.26034029518733</v>
      </c>
      <c r="H9" s="83">
        <f>SUM(F9/E9*100)</f>
        <v>101.68608466273082</v>
      </c>
    </row>
    <row r="10" spans="2:9" ht="11.45" customHeight="1" x14ac:dyDescent="0.25">
      <c r="B10" s="72"/>
      <c r="C10" s="80"/>
      <c r="D10" s="80"/>
      <c r="E10" s="80"/>
      <c r="F10" s="82"/>
      <c r="G10" s="84"/>
      <c r="H10" s="84"/>
    </row>
    <row r="11" spans="2:9" ht="11.45" customHeight="1" x14ac:dyDescent="0.25">
      <c r="B11" s="71" t="s">
        <v>24</v>
      </c>
      <c r="C11" s="79">
        <v>649285.06000000006</v>
      </c>
      <c r="D11" s="79">
        <v>717200</v>
      </c>
      <c r="E11" s="79">
        <v>789300</v>
      </c>
      <c r="F11" s="81">
        <v>783447.33</v>
      </c>
      <c r="G11" s="83">
        <f>SUM(F11/C11*100)</f>
        <v>120.66307670778684</v>
      </c>
      <c r="H11" s="83">
        <f>SUM(F11/E11*100)</f>
        <v>99.258498669707336</v>
      </c>
    </row>
    <row r="12" spans="2:9" ht="11.45" customHeight="1" x14ac:dyDescent="0.25">
      <c r="B12" s="72"/>
      <c r="C12" s="80"/>
      <c r="D12" s="80"/>
      <c r="E12" s="80"/>
      <c r="F12" s="82"/>
      <c r="G12" s="84"/>
      <c r="H12" s="84"/>
    </row>
    <row r="13" spans="2:9" ht="11.45" customHeight="1" x14ac:dyDescent="0.25">
      <c r="B13" s="71" t="s">
        <v>192</v>
      </c>
      <c r="C13" s="79">
        <v>22304</v>
      </c>
      <c r="D13" s="79">
        <v>6800</v>
      </c>
      <c r="E13" s="79">
        <v>6800</v>
      </c>
      <c r="F13" s="81">
        <v>25075.599999999999</v>
      </c>
      <c r="G13" s="83">
        <v>0</v>
      </c>
      <c r="H13" s="83">
        <f>SUM(F13/E13*100)</f>
        <v>368.75882352941176</v>
      </c>
    </row>
    <row r="14" spans="2:9" ht="11.45" customHeight="1" x14ac:dyDescent="0.25">
      <c r="B14" s="72"/>
      <c r="C14" s="80"/>
      <c r="D14" s="80"/>
      <c r="E14" s="80"/>
      <c r="F14" s="82"/>
      <c r="G14" s="84"/>
      <c r="H14" s="84"/>
    </row>
    <row r="15" spans="2:9" ht="11.45" customHeight="1" x14ac:dyDescent="0.25">
      <c r="B15" s="71" t="s">
        <v>208</v>
      </c>
      <c r="C15" s="79">
        <v>552.99</v>
      </c>
      <c r="D15" s="79">
        <v>0</v>
      </c>
      <c r="E15" s="79">
        <v>0</v>
      </c>
      <c r="F15" s="81">
        <v>999.99</v>
      </c>
      <c r="G15" s="83">
        <v>0</v>
      </c>
      <c r="H15" s="83">
        <v>0</v>
      </c>
    </row>
    <row r="16" spans="2:9" ht="11.45" customHeight="1" x14ac:dyDescent="0.25">
      <c r="B16" s="72"/>
      <c r="C16" s="80"/>
      <c r="D16" s="80"/>
      <c r="E16" s="80"/>
      <c r="F16" s="82"/>
      <c r="G16" s="84"/>
      <c r="H16" s="84"/>
    </row>
    <row r="17" spans="2:8" x14ac:dyDescent="0.25">
      <c r="B17" s="14" t="s">
        <v>42</v>
      </c>
      <c r="C17" s="15">
        <v>13.57</v>
      </c>
      <c r="D17" s="15">
        <v>10</v>
      </c>
      <c r="E17" s="15">
        <v>10</v>
      </c>
      <c r="F17" s="66">
        <v>12.34</v>
      </c>
      <c r="G17" s="18">
        <v>0</v>
      </c>
      <c r="H17" s="18">
        <f>SUM(F17/E17*100)</f>
        <v>123.4</v>
      </c>
    </row>
    <row r="18" spans="2:8" ht="11.45" customHeight="1" x14ac:dyDescent="0.25">
      <c r="B18" s="71" t="s">
        <v>25</v>
      </c>
      <c r="C18" s="79">
        <v>147148.94</v>
      </c>
      <c r="D18" s="79">
        <v>151000</v>
      </c>
      <c r="E18" s="79">
        <v>151000</v>
      </c>
      <c r="F18" s="81">
        <v>138919.65</v>
      </c>
      <c r="G18" s="83">
        <f>SUM(F18/C18*100)</f>
        <v>94.407509833234272</v>
      </c>
      <c r="H18" s="83">
        <f>SUM(F18/E18*100)</f>
        <v>91.999768211920525</v>
      </c>
    </row>
    <row r="19" spans="2:8" ht="11.45" customHeight="1" x14ac:dyDescent="0.25">
      <c r="B19" s="72"/>
      <c r="C19" s="80"/>
      <c r="D19" s="80"/>
      <c r="E19" s="80"/>
      <c r="F19" s="82"/>
      <c r="G19" s="84"/>
      <c r="H19" s="84"/>
    </row>
    <row r="20" spans="2:8" ht="12.6" customHeight="1" x14ac:dyDescent="0.25">
      <c r="B20" s="14" t="s">
        <v>26</v>
      </c>
      <c r="C20" s="15">
        <v>147148.94</v>
      </c>
      <c r="D20" s="15">
        <v>151000</v>
      </c>
      <c r="E20" s="15">
        <v>151000</v>
      </c>
      <c r="F20" s="66">
        <v>138919.65</v>
      </c>
      <c r="G20" s="18">
        <f>SUM(F20/C20*100)</f>
        <v>94.407509833234272</v>
      </c>
      <c r="H20" s="18">
        <f>SUM(F20/E20*100)</f>
        <v>91.999768211920525</v>
      </c>
    </row>
    <row r="21" spans="2:8" ht="12.6" customHeight="1" x14ac:dyDescent="0.25">
      <c r="B21" s="3" t="s">
        <v>27</v>
      </c>
      <c r="C21" s="15">
        <v>147148.94</v>
      </c>
      <c r="D21" s="15">
        <v>151000</v>
      </c>
      <c r="E21" s="15">
        <v>151000</v>
      </c>
      <c r="F21" s="66">
        <v>138919.65</v>
      </c>
      <c r="G21" s="18">
        <f>SUM(F21/C21*100)</f>
        <v>94.407509833234272</v>
      </c>
      <c r="H21" s="18">
        <f>SUM(F21/E21*100)</f>
        <v>91.999768211920525</v>
      </c>
    </row>
    <row r="22" spans="2:8" ht="12.6" customHeight="1" x14ac:dyDescent="0.25">
      <c r="B22" s="3" t="s">
        <v>28</v>
      </c>
      <c r="C22" s="15">
        <v>14874.68</v>
      </c>
      <c r="D22" s="15">
        <v>4000</v>
      </c>
      <c r="E22" s="15">
        <v>9446</v>
      </c>
      <c r="F22" s="66">
        <v>9446</v>
      </c>
      <c r="G22" s="18">
        <f>F22/C22*100</f>
        <v>63.503887142446089</v>
      </c>
      <c r="H22" s="18">
        <f>F22/E22*100</f>
        <v>100</v>
      </c>
    </row>
    <row r="23" spans="2:8" ht="12.6" customHeight="1" x14ac:dyDescent="0.25">
      <c r="B23" s="3" t="s">
        <v>29</v>
      </c>
      <c r="C23" s="15">
        <v>14874.68</v>
      </c>
      <c r="D23" s="15">
        <v>4000</v>
      </c>
      <c r="E23" s="15">
        <v>9446</v>
      </c>
      <c r="F23" s="66">
        <v>9446</v>
      </c>
      <c r="G23" s="18">
        <f>F23/C23*100</f>
        <v>63.503887142446089</v>
      </c>
      <c r="H23" s="18">
        <f>F23/E23*100</f>
        <v>100</v>
      </c>
    </row>
    <row r="24" spans="2:8" ht="12.6" customHeight="1" x14ac:dyDescent="0.25">
      <c r="B24" s="3" t="s">
        <v>30</v>
      </c>
      <c r="C24" s="15">
        <v>14874.68</v>
      </c>
      <c r="D24" s="15">
        <v>4000</v>
      </c>
      <c r="E24" s="15">
        <v>9446</v>
      </c>
      <c r="F24" s="66">
        <v>9446</v>
      </c>
      <c r="G24" s="18">
        <f>F24/C24*100</f>
        <v>63.503887142446089</v>
      </c>
      <c r="H24" s="18">
        <f>F24/E24*100</f>
        <v>100</v>
      </c>
    </row>
    <row r="25" spans="2:8" ht="12.6" customHeight="1" x14ac:dyDescent="0.25">
      <c r="B25" s="3" t="s">
        <v>31</v>
      </c>
      <c r="C25" s="15">
        <v>0</v>
      </c>
      <c r="D25" s="15">
        <v>0</v>
      </c>
      <c r="E25" s="15">
        <v>0</v>
      </c>
      <c r="F25" s="66">
        <v>0</v>
      </c>
      <c r="G25" s="18">
        <v>0</v>
      </c>
      <c r="H25" s="18">
        <v>0</v>
      </c>
    </row>
    <row r="26" spans="2:8" ht="12.6" customHeight="1" x14ac:dyDescent="0.25">
      <c r="B26" s="3" t="s">
        <v>32</v>
      </c>
      <c r="C26" s="15">
        <v>199799.66</v>
      </c>
      <c r="D26" s="15">
        <v>197090</v>
      </c>
      <c r="E26" s="15">
        <v>233390</v>
      </c>
      <c r="F26" s="66">
        <v>179138.78</v>
      </c>
      <c r="G26" s="18">
        <f t="shared" ref="G26:G36" si="0">SUM(F26/C26*100)</f>
        <v>89.659201622265016</v>
      </c>
      <c r="H26" s="18">
        <f>SUM(F26/E26*100)</f>
        <v>76.755122327434762</v>
      </c>
    </row>
    <row r="27" spans="2:8" ht="12.6" customHeight="1" x14ac:dyDescent="0.25">
      <c r="B27" s="3" t="s">
        <v>33</v>
      </c>
      <c r="C27" s="15">
        <v>199799.66</v>
      </c>
      <c r="D27" s="15">
        <v>197090</v>
      </c>
      <c r="E27" s="15">
        <v>233390</v>
      </c>
      <c r="F27" s="66">
        <v>179138.78</v>
      </c>
      <c r="G27" s="18">
        <f t="shared" si="0"/>
        <v>89.659201622265016</v>
      </c>
      <c r="H27" s="18">
        <f>SUM(F27/E27*100)</f>
        <v>76.755122327434762</v>
      </c>
    </row>
    <row r="28" spans="2:8" ht="12.6" customHeight="1" x14ac:dyDescent="0.25">
      <c r="B28" s="3" t="s">
        <v>34</v>
      </c>
      <c r="C28" s="15">
        <v>183617.01</v>
      </c>
      <c r="D28" s="15">
        <v>191190</v>
      </c>
      <c r="E28" s="15">
        <v>191190</v>
      </c>
      <c r="F28" s="66">
        <v>167419.6</v>
      </c>
      <c r="G28" s="18">
        <f t="shared" si="0"/>
        <v>91.178698531252635</v>
      </c>
      <c r="H28" s="18">
        <f>SUM(F28/E28*100)</f>
        <v>87.567132172184742</v>
      </c>
    </row>
    <row r="29" spans="2:8" ht="12.6" customHeight="1" x14ac:dyDescent="0.25">
      <c r="B29" s="3" t="s">
        <v>43</v>
      </c>
      <c r="C29" s="9">
        <v>16182.65</v>
      </c>
      <c r="D29" s="15">
        <v>5900</v>
      </c>
      <c r="E29" s="15">
        <v>42200</v>
      </c>
      <c r="F29" s="66">
        <v>11719.18</v>
      </c>
      <c r="G29" s="18">
        <v>0</v>
      </c>
      <c r="H29" s="18">
        <f>F29/E29*100</f>
        <v>27.770568720379146</v>
      </c>
    </row>
    <row r="30" spans="2:8" ht="12.6" customHeight="1" x14ac:dyDescent="0.25">
      <c r="B30" s="3" t="s">
        <v>36</v>
      </c>
      <c r="C30" s="15">
        <v>95.51</v>
      </c>
      <c r="D30" s="16">
        <v>60</v>
      </c>
      <c r="E30" s="15">
        <v>60</v>
      </c>
      <c r="F30" s="66">
        <v>144.4</v>
      </c>
      <c r="G30" s="18">
        <f t="shared" si="0"/>
        <v>151.18835724007957</v>
      </c>
      <c r="H30" s="18">
        <f t="shared" ref="H30:H36" si="1">SUM(F30/E30*100)</f>
        <v>240.66666666666669</v>
      </c>
    </row>
    <row r="31" spans="2:8" ht="12.6" customHeight="1" x14ac:dyDescent="0.25">
      <c r="B31" s="3" t="s">
        <v>37</v>
      </c>
      <c r="C31" s="15">
        <v>95.51</v>
      </c>
      <c r="D31" s="16">
        <v>60</v>
      </c>
      <c r="E31" s="15">
        <v>60</v>
      </c>
      <c r="F31" s="66">
        <v>64.400000000000006</v>
      </c>
      <c r="G31" s="18">
        <f t="shared" si="0"/>
        <v>67.427494503193387</v>
      </c>
      <c r="H31" s="18">
        <f t="shared" si="1"/>
        <v>107.33333333333334</v>
      </c>
    </row>
    <row r="32" spans="2:8" ht="12.6" customHeight="1" x14ac:dyDescent="0.25">
      <c r="B32" s="14" t="s">
        <v>207</v>
      </c>
      <c r="C32" s="15">
        <v>0</v>
      </c>
      <c r="D32" s="16">
        <v>0</v>
      </c>
      <c r="E32" s="15">
        <v>0</v>
      </c>
      <c r="F32" s="66">
        <v>80</v>
      </c>
      <c r="G32" s="18">
        <v>0</v>
      </c>
      <c r="H32" s="18">
        <v>0</v>
      </c>
    </row>
    <row r="33" spans="2:8" ht="12.6" customHeight="1" x14ac:dyDescent="0.25">
      <c r="B33" s="11" t="s">
        <v>35</v>
      </c>
      <c r="C33" s="15">
        <v>99610.29</v>
      </c>
      <c r="D33" s="15">
        <v>90200</v>
      </c>
      <c r="E33" s="15">
        <v>90200</v>
      </c>
      <c r="F33" s="66">
        <v>99772.09</v>
      </c>
      <c r="G33" s="18">
        <f t="shared" si="0"/>
        <v>100.16243301771333</v>
      </c>
      <c r="H33" s="18">
        <f t="shared" si="1"/>
        <v>110.61207317073169</v>
      </c>
    </row>
    <row r="34" spans="2:8" ht="12.6" customHeight="1" x14ac:dyDescent="0.25">
      <c r="B34" s="3" t="s">
        <v>38</v>
      </c>
      <c r="C34" s="15">
        <v>99610.29</v>
      </c>
      <c r="D34" s="15">
        <v>90200</v>
      </c>
      <c r="E34" s="15">
        <v>90200</v>
      </c>
      <c r="F34" s="66">
        <v>99722.09</v>
      </c>
      <c r="G34" s="18">
        <f t="shared" si="0"/>
        <v>100.112237400373</v>
      </c>
      <c r="H34" s="18">
        <f t="shared" si="1"/>
        <v>110.55664079822616</v>
      </c>
    </row>
    <row r="35" spans="2:8" ht="12.6" customHeight="1" x14ac:dyDescent="0.25">
      <c r="B35" s="3" t="s">
        <v>39</v>
      </c>
      <c r="C35" s="15">
        <v>99610.29</v>
      </c>
      <c r="D35" s="15">
        <v>90200</v>
      </c>
      <c r="E35" s="15">
        <v>90200</v>
      </c>
      <c r="F35" s="66">
        <v>99772.09</v>
      </c>
      <c r="G35" s="18">
        <f t="shared" si="0"/>
        <v>100.16243301771333</v>
      </c>
      <c r="H35" s="18">
        <f t="shared" si="1"/>
        <v>110.61207317073169</v>
      </c>
    </row>
    <row r="36" spans="2:8" ht="12.6" customHeight="1" x14ac:dyDescent="0.25">
      <c r="B36" s="11" t="s">
        <v>44</v>
      </c>
      <c r="C36" s="9">
        <f>SUM(C8+C30+C33)</f>
        <v>1133684.7</v>
      </c>
      <c r="D36" s="9">
        <v>1166360</v>
      </c>
      <c r="E36" s="15">
        <f>SUM(E8+E30+E33)</f>
        <v>1274760</v>
      </c>
      <c r="F36" s="66">
        <f>F8+F30+F33</f>
        <v>1236956.18</v>
      </c>
      <c r="G36" s="18">
        <f t="shared" si="0"/>
        <v>109.10936524061761</v>
      </c>
      <c r="H36" s="17">
        <f t="shared" si="1"/>
        <v>97.034436286046002</v>
      </c>
    </row>
    <row r="38" spans="2:8" x14ac:dyDescent="0.25">
      <c r="B38" s="19" t="s">
        <v>243</v>
      </c>
    </row>
  </sheetData>
  <mergeCells count="36">
    <mergeCell ref="F15:F16"/>
    <mergeCell ref="G15:G16"/>
    <mergeCell ref="H15:H16"/>
    <mergeCell ref="B18:B19"/>
    <mergeCell ref="C18:C19"/>
    <mergeCell ref="D18:D19"/>
    <mergeCell ref="E18:E19"/>
    <mergeCell ref="F18:F19"/>
    <mergeCell ref="G18:G19"/>
    <mergeCell ref="H18:H19"/>
    <mergeCell ref="B15:B16"/>
    <mergeCell ref="C15:C16"/>
    <mergeCell ref="D15:D16"/>
    <mergeCell ref="E15:E16"/>
    <mergeCell ref="C9:C10"/>
    <mergeCell ref="D9:D10"/>
    <mergeCell ref="E9:E10"/>
    <mergeCell ref="C11:C12"/>
    <mergeCell ref="D11:D12"/>
    <mergeCell ref="E11:E12"/>
    <mergeCell ref="B4:I4"/>
    <mergeCell ref="B9:B10"/>
    <mergeCell ref="B11:B12"/>
    <mergeCell ref="B13:B14"/>
    <mergeCell ref="G9:G10"/>
    <mergeCell ref="H9:H10"/>
    <mergeCell ref="G11:G12"/>
    <mergeCell ref="H11:H12"/>
    <mergeCell ref="G13:G14"/>
    <mergeCell ref="H13:H14"/>
    <mergeCell ref="C13:C14"/>
    <mergeCell ref="D13:D14"/>
    <mergeCell ref="E13:E14"/>
    <mergeCell ref="F13:F14"/>
    <mergeCell ref="F9:F10"/>
    <mergeCell ref="F11:F12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4"/>
  <sheetViews>
    <sheetView topLeftCell="A28" workbookViewId="0">
      <selection activeCell="G44" sqref="G44"/>
    </sheetView>
  </sheetViews>
  <sheetFormatPr defaultRowHeight="15" x14ac:dyDescent="0.25"/>
  <cols>
    <col min="2" max="2" width="40.7109375" customWidth="1"/>
    <col min="3" max="6" width="15.7109375" customWidth="1"/>
  </cols>
  <sheetData>
    <row r="1" spans="1:12" x14ac:dyDescent="0.25">
      <c r="A1" s="2" t="s">
        <v>40</v>
      </c>
    </row>
    <row r="2" spans="1:12" x14ac:dyDescent="0.25">
      <c r="A2" s="2" t="s">
        <v>1</v>
      </c>
    </row>
    <row r="3" spans="1:12" x14ac:dyDescent="0.25">
      <c r="A3" s="2" t="s">
        <v>41</v>
      </c>
    </row>
    <row r="5" spans="1:12" x14ac:dyDescent="0.25">
      <c r="B5" s="85" t="s">
        <v>228</v>
      </c>
      <c r="C5" s="85"/>
      <c r="D5" s="85"/>
      <c r="E5" s="85"/>
      <c r="F5" s="85"/>
      <c r="G5" s="85"/>
      <c r="H5" s="85"/>
      <c r="I5" s="85"/>
    </row>
    <row r="6" spans="1:12" ht="12" customHeight="1" x14ac:dyDescent="0.25">
      <c r="A6" s="1"/>
      <c r="B6" s="3" t="s">
        <v>45</v>
      </c>
      <c r="C6" s="3" t="s">
        <v>237</v>
      </c>
      <c r="D6" s="3" t="s">
        <v>205</v>
      </c>
      <c r="E6" s="3" t="s">
        <v>209</v>
      </c>
      <c r="F6" s="3" t="s">
        <v>236</v>
      </c>
      <c r="G6" s="3" t="s">
        <v>20</v>
      </c>
      <c r="H6" s="3" t="s">
        <v>21</v>
      </c>
      <c r="I6" s="1"/>
      <c r="J6" s="1"/>
      <c r="K6" s="1"/>
      <c r="L6" s="1"/>
    </row>
    <row r="7" spans="1:12" ht="8.1" customHeight="1" x14ac:dyDescent="0.25">
      <c r="A7" s="1"/>
      <c r="B7" s="12">
        <v>1</v>
      </c>
      <c r="C7" s="12">
        <v>2</v>
      </c>
      <c r="D7" s="12">
        <v>3</v>
      </c>
      <c r="E7" s="12">
        <v>4</v>
      </c>
      <c r="F7" s="12">
        <v>5</v>
      </c>
      <c r="G7" s="12">
        <v>6</v>
      </c>
      <c r="H7" s="12">
        <v>7</v>
      </c>
      <c r="I7" s="1"/>
      <c r="J7" s="1"/>
      <c r="K7" s="1"/>
      <c r="L7" s="1"/>
    </row>
    <row r="8" spans="1:12" ht="12" customHeight="1" x14ac:dyDescent="0.25">
      <c r="A8" s="1"/>
      <c r="B8" s="5" t="s">
        <v>47</v>
      </c>
      <c r="C8" s="20">
        <f>C9+C16+'List3 (2)'!C12+'List3 (2)'!C17</f>
        <v>996417.94</v>
      </c>
      <c r="D8" s="20">
        <f>D9+D16+'List3 (2)'!D12+'List3 (2)'!D17</f>
        <v>1136430</v>
      </c>
      <c r="E8" s="20">
        <f>SUM(E9+E16+E38+'List3 (2)'!E12)+'List3 (2)'!E17</f>
        <v>1212260</v>
      </c>
      <c r="F8" s="67">
        <f>F9+F16+'List3 (2)'!F12+'List3 (2)'!F17</f>
        <v>1148214.8400000001</v>
      </c>
      <c r="G8" s="20">
        <f>SUM(F8/C8*100)</f>
        <v>115.23426003349559</v>
      </c>
      <c r="H8" s="20">
        <f t="shared" ref="H8:H43" si="0">SUM(F8/E8*100)</f>
        <v>94.71687921732962</v>
      </c>
      <c r="I8" s="1"/>
      <c r="J8" s="1"/>
      <c r="K8" s="1"/>
      <c r="L8" s="1"/>
    </row>
    <row r="9" spans="1:12" ht="12" customHeight="1" x14ac:dyDescent="0.25">
      <c r="A9" s="1"/>
      <c r="B9" s="5" t="s">
        <v>48</v>
      </c>
      <c r="C9" s="20">
        <f>SUM(C10+C13+C14)</f>
        <v>625088.21</v>
      </c>
      <c r="D9" s="20">
        <f>SUM(D10+D13+D14)</f>
        <v>701300</v>
      </c>
      <c r="E9" s="20">
        <f>SUM(E10+E13+E14)</f>
        <v>771400</v>
      </c>
      <c r="F9" s="67">
        <f>SUM(F10+F13+F14+F15)</f>
        <v>758593.12</v>
      </c>
      <c r="G9" s="20">
        <f>SUM(F9/C9*100)</f>
        <v>121.35777124959692</v>
      </c>
      <c r="H9" s="20">
        <f t="shared" si="0"/>
        <v>98.339787399533321</v>
      </c>
      <c r="I9" s="1"/>
      <c r="J9" s="1"/>
      <c r="K9" s="1"/>
      <c r="L9" s="1"/>
    </row>
    <row r="10" spans="1:12" ht="12" customHeight="1" x14ac:dyDescent="0.25">
      <c r="A10" s="1"/>
      <c r="B10" s="5" t="s">
        <v>46</v>
      </c>
      <c r="C10" s="20">
        <f>SUM(C11:C12)</f>
        <v>509096.06</v>
      </c>
      <c r="D10" s="20">
        <f>SUM(D11:D12)</f>
        <v>576100</v>
      </c>
      <c r="E10" s="20">
        <f>SUM(E11:E12)</f>
        <v>636100</v>
      </c>
      <c r="F10" s="67">
        <f>SUM(F11:F12)</f>
        <v>625277.26</v>
      </c>
      <c r="G10" s="20">
        <f>SUM(F10/C10*100)</f>
        <v>122.82107624246788</v>
      </c>
      <c r="H10" s="20">
        <f t="shared" si="0"/>
        <v>98.29857883980506</v>
      </c>
      <c r="I10" s="1"/>
      <c r="J10" s="1"/>
      <c r="K10" s="1"/>
      <c r="L10" s="1"/>
    </row>
    <row r="11" spans="1:12" ht="12" customHeight="1" x14ac:dyDescent="0.25">
      <c r="A11" s="1"/>
      <c r="B11" s="3" t="s">
        <v>49</v>
      </c>
      <c r="C11" s="9">
        <v>506618.79</v>
      </c>
      <c r="D11" s="9">
        <v>571100</v>
      </c>
      <c r="E11" s="9">
        <v>631100</v>
      </c>
      <c r="F11" s="62">
        <v>625134.57999999996</v>
      </c>
      <c r="G11" s="9">
        <f>SUM(F11/C11*100)</f>
        <v>123.3934848725212</v>
      </c>
      <c r="H11" s="9">
        <f t="shared" si="0"/>
        <v>99.054758358421807</v>
      </c>
      <c r="I11" s="1"/>
      <c r="J11" s="1"/>
      <c r="K11" s="1"/>
      <c r="L11" s="1"/>
    </row>
    <row r="12" spans="1:12" ht="12" customHeight="1" x14ac:dyDescent="0.25">
      <c r="A12" s="1"/>
      <c r="B12" s="3" t="s">
        <v>50</v>
      </c>
      <c r="C12" s="9">
        <v>2477.27</v>
      </c>
      <c r="D12" s="9">
        <v>5000</v>
      </c>
      <c r="E12" s="9">
        <v>5000</v>
      </c>
      <c r="F12" s="62">
        <v>142.68</v>
      </c>
      <c r="G12" s="9">
        <f>F12/C12*100</f>
        <v>5.7595659738340999</v>
      </c>
      <c r="H12" s="9">
        <f t="shared" si="0"/>
        <v>2.8536000000000001</v>
      </c>
      <c r="I12" s="1"/>
      <c r="J12" s="1"/>
      <c r="K12" s="1"/>
      <c r="L12" s="1"/>
    </row>
    <row r="13" spans="1:12" ht="12" customHeight="1" x14ac:dyDescent="0.25">
      <c r="A13" s="1"/>
      <c r="B13" s="3" t="s">
        <v>51</v>
      </c>
      <c r="C13" s="9">
        <v>31863.72</v>
      </c>
      <c r="D13" s="9">
        <v>31200</v>
      </c>
      <c r="E13" s="9">
        <v>31200</v>
      </c>
      <c r="F13" s="62">
        <v>30113.19</v>
      </c>
      <c r="G13" s="9">
        <f t="shared" ref="G13:G42" si="1">SUM(F13/C13*100)</f>
        <v>94.506197016544206</v>
      </c>
      <c r="H13" s="9">
        <f t="shared" si="0"/>
        <v>96.516634615384618</v>
      </c>
      <c r="I13" s="1"/>
      <c r="J13" s="1"/>
      <c r="K13" s="1"/>
      <c r="L13" s="1"/>
    </row>
    <row r="14" spans="1:12" ht="12" customHeight="1" x14ac:dyDescent="0.25">
      <c r="A14" s="1"/>
      <c r="B14" s="3" t="s">
        <v>52</v>
      </c>
      <c r="C14" s="9">
        <v>84128.43</v>
      </c>
      <c r="D14" s="9">
        <v>94000</v>
      </c>
      <c r="E14" s="9">
        <v>104100</v>
      </c>
      <c r="F14" s="62">
        <v>103165.17</v>
      </c>
      <c r="G14" s="9">
        <f t="shared" si="1"/>
        <v>122.62818882986406</v>
      </c>
      <c r="H14" s="9">
        <f t="shared" si="0"/>
        <v>99.10198847262248</v>
      </c>
      <c r="I14" s="1"/>
      <c r="J14" s="1"/>
      <c r="K14" s="1"/>
      <c r="L14" s="1"/>
    </row>
    <row r="15" spans="1:12" ht="12" customHeight="1" x14ac:dyDescent="0.25">
      <c r="A15" s="1"/>
      <c r="B15" s="3" t="s">
        <v>213</v>
      </c>
      <c r="C15" s="9"/>
      <c r="D15" s="9">
        <v>0</v>
      </c>
      <c r="E15" s="9">
        <v>0</v>
      </c>
      <c r="F15" s="62">
        <v>37.5</v>
      </c>
      <c r="G15" s="9"/>
      <c r="H15" s="9">
        <v>0</v>
      </c>
      <c r="I15" s="1"/>
      <c r="J15" s="1"/>
      <c r="K15" s="1"/>
      <c r="L15" s="1"/>
    </row>
    <row r="16" spans="1:12" ht="12" customHeight="1" x14ac:dyDescent="0.25">
      <c r="A16" s="1"/>
      <c r="B16" s="5" t="s">
        <v>53</v>
      </c>
      <c r="C16" s="20">
        <f>C17+C21+C28+C40</f>
        <v>364883.91999999993</v>
      </c>
      <c r="D16" s="20">
        <f>D17+D21+D28+D40</f>
        <v>431820</v>
      </c>
      <c r="E16" s="20">
        <f>E17+E21+E28+E40</f>
        <v>428820</v>
      </c>
      <c r="F16" s="67">
        <f>F17+F21+F28+F38+F40</f>
        <v>385396.65</v>
      </c>
      <c r="G16" s="20">
        <f t="shared" si="1"/>
        <v>105.62171388643273</v>
      </c>
      <c r="H16" s="20">
        <f t="shared" si="0"/>
        <v>89.873758220232276</v>
      </c>
      <c r="I16" s="1"/>
      <c r="J16" s="1"/>
      <c r="K16" s="1"/>
      <c r="L16" s="1"/>
    </row>
    <row r="17" spans="1:12" ht="12" customHeight="1" x14ac:dyDescent="0.25">
      <c r="A17" s="1"/>
      <c r="B17" s="5" t="s">
        <v>54</v>
      </c>
      <c r="C17" s="20">
        <f>SUM(C18:C20)</f>
        <v>36542.68</v>
      </c>
      <c r="D17" s="20">
        <f>SUM(D18:D20)</f>
        <v>57400</v>
      </c>
      <c r="E17" s="20">
        <f>SUM(E18:E20)</f>
        <v>55700</v>
      </c>
      <c r="F17" s="67">
        <f>SUM(F18:F20)</f>
        <v>55212.320000000007</v>
      </c>
      <c r="G17" s="20">
        <f t="shared" si="1"/>
        <v>151.08995837196397</v>
      </c>
      <c r="H17" s="20">
        <f t="shared" si="0"/>
        <v>99.124452423698401</v>
      </c>
      <c r="I17" s="1"/>
      <c r="J17" s="1"/>
      <c r="K17" s="1"/>
      <c r="L17" s="1"/>
    </row>
    <row r="18" spans="1:12" ht="12" customHeight="1" x14ac:dyDescent="0.25">
      <c r="A18" s="1"/>
      <c r="B18" s="3" t="s">
        <v>55</v>
      </c>
      <c r="C18" s="9">
        <v>14313.38</v>
      </c>
      <c r="D18" s="9">
        <v>34500</v>
      </c>
      <c r="E18" s="9">
        <v>10000</v>
      </c>
      <c r="F18" s="62">
        <v>9623.92</v>
      </c>
      <c r="G18" s="9">
        <f t="shared" si="1"/>
        <v>67.237228383512488</v>
      </c>
      <c r="H18" s="9">
        <f t="shared" si="0"/>
        <v>96.239199999999997</v>
      </c>
      <c r="I18" s="1"/>
      <c r="J18" s="1"/>
      <c r="K18" s="1"/>
      <c r="L18" s="1"/>
    </row>
    <row r="19" spans="1:12" ht="12" customHeight="1" x14ac:dyDescent="0.25">
      <c r="A19" s="1"/>
      <c r="B19" s="14" t="s">
        <v>56</v>
      </c>
      <c r="C19" s="9">
        <v>19682.8</v>
      </c>
      <c r="D19" s="9">
        <v>20200</v>
      </c>
      <c r="E19" s="9">
        <v>20200</v>
      </c>
      <c r="F19" s="62">
        <v>20229.38</v>
      </c>
      <c r="G19" s="9">
        <f t="shared" si="1"/>
        <v>102.77694230495662</v>
      </c>
      <c r="H19" s="9">
        <f t="shared" si="0"/>
        <v>100.14544554455446</v>
      </c>
      <c r="I19" s="1"/>
      <c r="J19" s="1"/>
      <c r="K19" s="1"/>
      <c r="L19" s="1"/>
    </row>
    <row r="20" spans="1:12" ht="12" customHeight="1" x14ac:dyDescent="0.25">
      <c r="A20" s="1"/>
      <c r="B20" s="3" t="s">
        <v>57</v>
      </c>
      <c r="C20" s="9">
        <v>2546.5</v>
      </c>
      <c r="D20" s="9">
        <v>2700</v>
      </c>
      <c r="E20" s="9">
        <v>25500</v>
      </c>
      <c r="F20" s="62">
        <v>25359.02</v>
      </c>
      <c r="G20" s="9">
        <f t="shared" si="1"/>
        <v>995.83820930689183</v>
      </c>
      <c r="H20" s="9">
        <f t="shared" si="0"/>
        <v>99.447137254901961</v>
      </c>
      <c r="I20" s="1"/>
      <c r="J20" s="1"/>
      <c r="K20" s="1"/>
      <c r="L20" s="1"/>
    </row>
    <row r="21" spans="1:12" ht="12" customHeight="1" x14ac:dyDescent="0.25">
      <c r="A21" s="1"/>
      <c r="B21" s="5" t="s">
        <v>58</v>
      </c>
      <c r="C21" s="20">
        <f>SUM(C22:C27)</f>
        <v>220465.59999999998</v>
      </c>
      <c r="D21" s="20">
        <f>SUM(D22:D27)</f>
        <v>225850</v>
      </c>
      <c r="E21" s="20">
        <f>SUM(E22:E27)</f>
        <v>224550</v>
      </c>
      <c r="F21" s="67">
        <f>SUM(F22:F27)</f>
        <v>184337.75</v>
      </c>
      <c r="G21" s="9">
        <f t="shared" si="1"/>
        <v>83.612930996944655</v>
      </c>
      <c r="H21" s="9">
        <f t="shared" si="0"/>
        <v>82.092073034958801</v>
      </c>
      <c r="I21" s="1"/>
      <c r="J21" s="1"/>
      <c r="K21" s="1"/>
      <c r="L21" s="1"/>
    </row>
    <row r="22" spans="1:12" ht="12" customHeight="1" x14ac:dyDescent="0.25">
      <c r="A22" s="1"/>
      <c r="B22" s="3" t="s">
        <v>59</v>
      </c>
      <c r="C22" s="9">
        <v>15283.26</v>
      </c>
      <c r="D22" s="9">
        <v>13550</v>
      </c>
      <c r="E22" s="9">
        <v>13550</v>
      </c>
      <c r="F22" s="62">
        <v>13072.98</v>
      </c>
      <c r="G22" s="9">
        <f t="shared" si="1"/>
        <v>85.53790225383851</v>
      </c>
      <c r="H22" s="9">
        <f t="shared" si="0"/>
        <v>96.479557195571957</v>
      </c>
      <c r="I22" s="1"/>
      <c r="J22" s="1"/>
      <c r="K22" s="1"/>
      <c r="L22" s="1"/>
    </row>
    <row r="23" spans="1:12" ht="12" customHeight="1" x14ac:dyDescent="0.25">
      <c r="A23" s="1"/>
      <c r="B23" s="3" t="s">
        <v>60</v>
      </c>
      <c r="C23" s="9">
        <v>102902.12</v>
      </c>
      <c r="D23" s="9">
        <v>132900</v>
      </c>
      <c r="E23" s="9">
        <v>132900</v>
      </c>
      <c r="F23" s="62">
        <v>100505.03</v>
      </c>
      <c r="G23" s="9">
        <f t="shared" si="1"/>
        <v>97.670514465591182</v>
      </c>
      <c r="H23" s="9">
        <f t="shared" si="0"/>
        <v>75.624552294958619</v>
      </c>
      <c r="I23" s="1"/>
      <c r="J23" s="1"/>
      <c r="K23" s="1"/>
      <c r="L23" s="1"/>
    </row>
    <row r="24" spans="1:12" ht="12" customHeight="1" x14ac:dyDescent="0.25">
      <c r="A24" s="1"/>
      <c r="B24" s="3" t="s">
        <v>95</v>
      </c>
      <c r="C24" s="9">
        <v>55857.45</v>
      </c>
      <c r="D24" s="9">
        <v>41000</v>
      </c>
      <c r="E24" s="9">
        <v>49600</v>
      </c>
      <c r="F24" s="62">
        <v>49541.36</v>
      </c>
      <c r="G24" s="9">
        <f t="shared" si="1"/>
        <v>88.692484171762231</v>
      </c>
      <c r="H24" s="9">
        <f t="shared" si="0"/>
        <v>99.881774193548395</v>
      </c>
      <c r="I24" s="1"/>
      <c r="J24" s="1"/>
      <c r="K24" s="1"/>
      <c r="L24" s="1"/>
    </row>
    <row r="25" spans="1:12" ht="12" customHeight="1" x14ac:dyDescent="0.25">
      <c r="A25" s="1"/>
      <c r="B25" s="3" t="s">
        <v>96</v>
      </c>
      <c r="C25" s="9">
        <v>25641.919999999998</v>
      </c>
      <c r="D25" s="9">
        <v>17200</v>
      </c>
      <c r="E25" s="9">
        <v>13200</v>
      </c>
      <c r="F25" s="62">
        <v>9879.43</v>
      </c>
      <c r="G25" s="9">
        <f t="shared" si="1"/>
        <v>38.528433128252495</v>
      </c>
      <c r="H25" s="9">
        <f t="shared" si="0"/>
        <v>74.844166666666666</v>
      </c>
      <c r="I25" s="1"/>
      <c r="J25" s="1"/>
      <c r="K25" s="1"/>
      <c r="L25" s="1"/>
    </row>
    <row r="26" spans="1:12" ht="12" customHeight="1" x14ac:dyDescent="0.25">
      <c r="A26" s="1"/>
      <c r="B26" s="3" t="s">
        <v>97</v>
      </c>
      <c r="C26" s="9">
        <v>19302.05</v>
      </c>
      <c r="D26" s="9">
        <v>19200</v>
      </c>
      <c r="E26" s="9">
        <v>13300</v>
      </c>
      <c r="F26" s="62">
        <v>9785.57</v>
      </c>
      <c r="G26" s="9">
        <f t="shared" si="1"/>
        <v>50.697050313308686</v>
      </c>
      <c r="H26" s="9">
        <f t="shared" si="0"/>
        <v>73.575714285714284</v>
      </c>
      <c r="I26" s="1"/>
      <c r="J26" s="1"/>
      <c r="K26" s="1"/>
      <c r="L26" s="1"/>
    </row>
    <row r="27" spans="1:12" ht="12" customHeight="1" x14ac:dyDescent="0.25">
      <c r="A27" s="1"/>
      <c r="B27" s="3" t="s">
        <v>61</v>
      </c>
      <c r="C27" s="9">
        <v>1478.8</v>
      </c>
      <c r="D27" s="9">
        <v>2000</v>
      </c>
      <c r="E27" s="9">
        <v>2000</v>
      </c>
      <c r="F27" s="62">
        <v>1553.38</v>
      </c>
      <c r="G27" s="9">
        <v>0</v>
      </c>
      <c r="H27" s="9">
        <f t="shared" si="0"/>
        <v>77.669000000000011</v>
      </c>
      <c r="I27" s="1"/>
      <c r="J27" s="1"/>
      <c r="K27" s="1"/>
      <c r="L27" s="1"/>
    </row>
    <row r="28" spans="1:12" ht="12" customHeight="1" x14ac:dyDescent="0.25">
      <c r="A28" s="1"/>
      <c r="B28" s="5" t="s">
        <v>62</v>
      </c>
      <c r="C28" s="20">
        <f>SUM(C29:C37)</f>
        <v>91314.28</v>
      </c>
      <c r="D28" s="20">
        <f>SUM(D29:D37)</f>
        <v>124620</v>
      </c>
      <c r="E28" s="20">
        <f>SUM(E29:E37)</f>
        <v>124620</v>
      </c>
      <c r="F28" s="67">
        <f>SUM(F29:F37)</f>
        <v>116283.04000000001</v>
      </c>
      <c r="G28" s="20">
        <f t="shared" si="1"/>
        <v>127.34376266231307</v>
      </c>
      <c r="H28" s="20">
        <f t="shared" si="0"/>
        <v>93.310094687851077</v>
      </c>
      <c r="I28" s="1"/>
      <c r="J28" s="1"/>
      <c r="K28" s="1"/>
      <c r="L28" s="1"/>
    </row>
    <row r="29" spans="1:12" ht="12" customHeight="1" x14ac:dyDescent="0.25">
      <c r="A29" s="1"/>
      <c r="B29" s="3" t="s">
        <v>63</v>
      </c>
      <c r="C29" s="9">
        <v>2382.98</v>
      </c>
      <c r="D29" s="9">
        <v>3600</v>
      </c>
      <c r="E29" s="9">
        <v>3600</v>
      </c>
      <c r="F29" s="62">
        <v>2583.77</v>
      </c>
      <c r="G29" s="9">
        <f t="shared" si="1"/>
        <v>108.4260044146405</v>
      </c>
      <c r="H29" s="9">
        <f t="shared" si="0"/>
        <v>71.771388888888893</v>
      </c>
      <c r="I29" s="1"/>
      <c r="J29" s="1"/>
      <c r="K29" s="1"/>
      <c r="L29" s="1"/>
    </row>
    <row r="30" spans="1:12" ht="12" customHeight="1" x14ac:dyDescent="0.25">
      <c r="A30" s="1"/>
      <c r="B30" s="3" t="s">
        <v>64</v>
      </c>
      <c r="C30" s="9">
        <v>34207.54</v>
      </c>
      <c r="D30" s="9">
        <v>55160</v>
      </c>
      <c r="E30" s="9">
        <v>55160</v>
      </c>
      <c r="F30" s="62">
        <v>51131.89</v>
      </c>
      <c r="G30" s="9">
        <f t="shared" si="1"/>
        <v>149.47549575327542</v>
      </c>
      <c r="H30" s="9">
        <f t="shared" si="0"/>
        <v>92.69740754169689</v>
      </c>
      <c r="I30" s="1"/>
      <c r="J30" s="1"/>
      <c r="K30" s="1"/>
      <c r="L30" s="1"/>
    </row>
    <row r="31" spans="1:12" ht="12" customHeight="1" x14ac:dyDescent="0.25">
      <c r="A31" s="1"/>
      <c r="B31" s="3" t="s">
        <v>65</v>
      </c>
      <c r="C31" s="9">
        <v>382.32</v>
      </c>
      <c r="D31" s="9">
        <v>600</v>
      </c>
      <c r="E31" s="9">
        <v>600</v>
      </c>
      <c r="F31" s="62">
        <v>940</v>
      </c>
      <c r="G31" s="9">
        <f t="shared" si="1"/>
        <v>245.86733626281648</v>
      </c>
      <c r="H31" s="9">
        <f t="shared" si="0"/>
        <v>156.66666666666666</v>
      </c>
      <c r="I31" s="1"/>
      <c r="J31" s="1"/>
      <c r="K31" s="1"/>
      <c r="L31" s="1"/>
    </row>
    <row r="32" spans="1:12" ht="12" customHeight="1" x14ac:dyDescent="0.25">
      <c r="A32" s="1"/>
      <c r="B32" s="3" t="s">
        <v>66</v>
      </c>
      <c r="C32" s="9">
        <v>26497.48</v>
      </c>
      <c r="D32" s="9">
        <v>30960</v>
      </c>
      <c r="E32" s="9">
        <v>30960</v>
      </c>
      <c r="F32" s="62">
        <v>29195.54</v>
      </c>
      <c r="G32" s="9">
        <f t="shared" si="1"/>
        <v>110.18232677220627</v>
      </c>
      <c r="H32" s="9">
        <f t="shared" si="0"/>
        <v>94.300839793281654</v>
      </c>
      <c r="I32" s="1"/>
      <c r="J32" s="1"/>
      <c r="K32" s="1"/>
      <c r="L32" s="1"/>
    </row>
    <row r="33" spans="1:12" ht="12" customHeight="1" x14ac:dyDescent="0.25">
      <c r="A33" s="1"/>
      <c r="B33" s="3" t="s">
        <v>67</v>
      </c>
      <c r="C33" s="9">
        <v>335.09</v>
      </c>
      <c r="D33" s="9">
        <v>500</v>
      </c>
      <c r="E33" s="9">
        <v>500</v>
      </c>
      <c r="F33" s="62">
        <v>346.1</v>
      </c>
      <c r="G33" s="9">
        <f t="shared" si="1"/>
        <v>103.28568444298547</v>
      </c>
      <c r="H33" s="9">
        <f t="shared" si="0"/>
        <v>69.22</v>
      </c>
      <c r="I33" s="1"/>
      <c r="J33" s="1"/>
      <c r="K33" s="1"/>
      <c r="L33" s="1"/>
    </row>
    <row r="34" spans="1:12" ht="12" customHeight="1" x14ac:dyDescent="0.25">
      <c r="A34" s="1"/>
      <c r="B34" s="3" t="s">
        <v>68</v>
      </c>
      <c r="C34" s="9">
        <v>1128.8900000000001</v>
      </c>
      <c r="D34" s="9">
        <v>6100</v>
      </c>
      <c r="E34" s="9">
        <v>6100</v>
      </c>
      <c r="F34" s="62">
        <v>7150.63</v>
      </c>
      <c r="G34" s="9">
        <f t="shared" si="1"/>
        <v>633.42132537271118</v>
      </c>
      <c r="H34" s="9">
        <f t="shared" si="0"/>
        <v>117.22344262295081</v>
      </c>
      <c r="I34" s="1"/>
      <c r="J34" s="1"/>
      <c r="K34" s="1"/>
      <c r="L34" s="1"/>
    </row>
    <row r="35" spans="1:12" ht="12" customHeight="1" x14ac:dyDescent="0.25">
      <c r="A35" s="1"/>
      <c r="B35" s="3" t="s">
        <v>69</v>
      </c>
      <c r="C35" s="9">
        <v>11436.17</v>
      </c>
      <c r="D35" s="9">
        <v>12300</v>
      </c>
      <c r="E35" s="9">
        <v>12300</v>
      </c>
      <c r="F35" s="62">
        <v>10217.32</v>
      </c>
      <c r="G35" s="9">
        <f t="shared" si="1"/>
        <v>89.342148638923689</v>
      </c>
      <c r="H35" s="9">
        <f t="shared" si="0"/>
        <v>83.06764227642276</v>
      </c>
      <c r="I35" s="1"/>
      <c r="J35" s="1"/>
      <c r="K35" s="1"/>
      <c r="L35" s="1"/>
    </row>
    <row r="36" spans="1:12" ht="12" customHeight="1" x14ac:dyDescent="0.25">
      <c r="A36" s="1"/>
      <c r="B36" s="3" t="s">
        <v>70</v>
      </c>
      <c r="C36" s="9">
        <v>13118.45</v>
      </c>
      <c r="D36" s="9">
        <v>12900</v>
      </c>
      <c r="E36" s="9">
        <v>12900</v>
      </c>
      <c r="F36" s="62">
        <v>11567.85</v>
      </c>
      <c r="G36" s="9">
        <f t="shared" si="1"/>
        <v>88.180006022052908</v>
      </c>
      <c r="H36" s="9">
        <f t="shared" si="0"/>
        <v>89.673255813953489</v>
      </c>
      <c r="I36" s="1"/>
      <c r="J36" s="1"/>
      <c r="K36" s="1"/>
      <c r="L36" s="1"/>
    </row>
    <row r="37" spans="1:12" ht="12" customHeight="1" x14ac:dyDescent="0.25">
      <c r="A37" s="1"/>
      <c r="B37" s="3" t="s">
        <v>71</v>
      </c>
      <c r="C37" s="9">
        <v>1825.36</v>
      </c>
      <c r="D37" s="9">
        <v>2500</v>
      </c>
      <c r="E37" s="9">
        <v>2500</v>
      </c>
      <c r="F37" s="62">
        <v>3149.94</v>
      </c>
      <c r="G37" s="9">
        <f t="shared" si="1"/>
        <v>172.56541175439366</v>
      </c>
      <c r="H37" s="9">
        <f t="shared" si="0"/>
        <v>125.99760000000001</v>
      </c>
      <c r="I37" s="1"/>
      <c r="J37" s="1"/>
      <c r="K37" s="1"/>
      <c r="L37" s="1"/>
    </row>
    <row r="38" spans="1:12" ht="12" customHeight="1" x14ac:dyDescent="0.25">
      <c r="A38" s="1"/>
      <c r="B38" s="5" t="s">
        <v>210</v>
      </c>
      <c r="C38" s="20"/>
      <c r="D38" s="20">
        <v>0</v>
      </c>
      <c r="E38" s="20">
        <v>8700</v>
      </c>
      <c r="F38" s="67">
        <v>8702.02</v>
      </c>
      <c r="G38" s="9"/>
      <c r="H38" s="9">
        <f t="shared" si="0"/>
        <v>100.02321839080462</v>
      </c>
      <c r="I38" s="1"/>
      <c r="J38" s="1"/>
      <c r="K38" s="1"/>
      <c r="L38" s="1"/>
    </row>
    <row r="39" spans="1:12" ht="12" customHeight="1" x14ac:dyDescent="0.25">
      <c r="A39" s="1"/>
      <c r="B39" s="14" t="s">
        <v>211</v>
      </c>
      <c r="C39" s="9"/>
      <c r="D39" s="9">
        <v>0</v>
      </c>
      <c r="E39" s="9">
        <v>8700</v>
      </c>
      <c r="F39" s="62">
        <v>8702.02</v>
      </c>
      <c r="G39" s="9"/>
      <c r="H39" s="9">
        <f t="shared" si="0"/>
        <v>100.02321839080462</v>
      </c>
      <c r="I39" s="1"/>
      <c r="J39" s="1"/>
      <c r="K39" s="1"/>
      <c r="L39" s="1"/>
    </row>
    <row r="40" spans="1:12" ht="12" customHeight="1" x14ac:dyDescent="0.25">
      <c r="A40" s="1"/>
      <c r="B40" s="5" t="s">
        <v>72</v>
      </c>
      <c r="C40" s="21">
        <f>C41+C42+C43+'List3 (2)'!C8+'List3 (2)'!C9+'List3 (2)'!C10+'List3 (2)'!C11</f>
        <v>16561.36</v>
      </c>
      <c r="D40" s="20">
        <f>D41+D42+D43+'List3 (2)'!D8+'List3 (2)'!D9+'List3 (2)'!D10+'List3 (2)'!D11</f>
        <v>23950</v>
      </c>
      <c r="E40" s="20">
        <f>E41+E42+E43+'List3 (2)'!E8+'List3 (2)'!E9+'List3 (2)'!E10+'List3 (2)'!E11</f>
        <v>23950</v>
      </c>
      <c r="F40" s="67">
        <f>F41+F42+F43+'List3 (2)'!F8+'List3 (2)'!F9+'List3 (2)'!F10+'List3 (2)'!F11</f>
        <v>20861.52</v>
      </c>
      <c r="G40" s="20">
        <f t="shared" si="1"/>
        <v>125.96501736572358</v>
      </c>
      <c r="H40" s="20">
        <f t="shared" si="0"/>
        <v>87.104467640918585</v>
      </c>
      <c r="I40" s="1"/>
      <c r="J40" s="1"/>
      <c r="K40" s="1"/>
      <c r="L40" s="1"/>
    </row>
    <row r="41" spans="1:12" ht="12" customHeight="1" x14ac:dyDescent="0.25">
      <c r="A41" s="1"/>
      <c r="B41" s="3" t="s">
        <v>73</v>
      </c>
      <c r="C41" s="9">
        <v>1952.25</v>
      </c>
      <c r="D41" s="9">
        <v>2500</v>
      </c>
      <c r="E41" s="9">
        <v>2500</v>
      </c>
      <c r="F41" s="62">
        <v>3085.73</v>
      </c>
      <c r="G41" s="9">
        <f t="shared" si="1"/>
        <v>158.06018696375978</v>
      </c>
      <c r="H41" s="9">
        <f t="shared" si="0"/>
        <v>123.42919999999999</v>
      </c>
      <c r="I41" s="1"/>
      <c r="J41" s="1"/>
      <c r="K41" s="1"/>
      <c r="L41" s="1"/>
    </row>
    <row r="42" spans="1:12" ht="12" customHeight="1" x14ac:dyDescent="0.25">
      <c r="A42" s="1"/>
      <c r="B42" s="3" t="s">
        <v>74</v>
      </c>
      <c r="C42" s="9">
        <v>746.42</v>
      </c>
      <c r="D42" s="9">
        <v>2300</v>
      </c>
      <c r="E42" s="9">
        <v>2300</v>
      </c>
      <c r="F42" s="62">
        <v>806.76</v>
      </c>
      <c r="G42" s="9">
        <f t="shared" si="1"/>
        <v>108.0839205809062</v>
      </c>
      <c r="H42" s="9">
        <f t="shared" si="0"/>
        <v>35.076521739130435</v>
      </c>
      <c r="I42" s="1"/>
      <c r="J42" s="1"/>
      <c r="K42" s="1"/>
      <c r="L42" s="1"/>
    </row>
    <row r="43" spans="1:12" ht="12" customHeight="1" x14ac:dyDescent="0.25">
      <c r="A43" s="1"/>
      <c r="B43" s="3" t="s">
        <v>75</v>
      </c>
      <c r="C43" s="9">
        <v>78.709999999999994</v>
      </c>
      <c r="D43" s="9">
        <v>100</v>
      </c>
      <c r="E43" s="9">
        <v>100</v>
      </c>
      <c r="F43" s="9">
        <v>78.62</v>
      </c>
      <c r="G43" s="9">
        <f>F43/C43*100</f>
        <v>99.885656206327027</v>
      </c>
      <c r="H43" s="9">
        <f t="shared" si="0"/>
        <v>78.62</v>
      </c>
      <c r="I43" s="1"/>
      <c r="J43" s="1"/>
      <c r="K43" s="1"/>
      <c r="L43" s="1"/>
    </row>
    <row r="44" spans="1:12" ht="12.75" customHeight="1" x14ac:dyDescent="0.25">
      <c r="A44" s="1"/>
      <c r="I44" s="1"/>
      <c r="J44" s="1"/>
      <c r="K44" s="1"/>
      <c r="L44" s="1"/>
    </row>
  </sheetData>
  <mergeCells count="1">
    <mergeCell ref="B5:I5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2"/>
  <sheetViews>
    <sheetView workbookViewId="0">
      <selection activeCell="B6" sqref="B6"/>
    </sheetView>
  </sheetViews>
  <sheetFormatPr defaultRowHeight="15" x14ac:dyDescent="0.25"/>
  <cols>
    <col min="2" max="2" width="40.7109375" customWidth="1"/>
    <col min="3" max="6" width="15.7109375" customWidth="1"/>
  </cols>
  <sheetData>
    <row r="1" spans="1:12" x14ac:dyDescent="0.25">
      <c r="A1" s="2" t="s">
        <v>40</v>
      </c>
    </row>
    <row r="2" spans="1:12" x14ac:dyDescent="0.25">
      <c r="A2" s="2" t="s">
        <v>1</v>
      </c>
    </row>
    <row r="3" spans="1:12" x14ac:dyDescent="0.25">
      <c r="A3" s="2" t="s">
        <v>41</v>
      </c>
    </row>
    <row r="5" spans="1:12" x14ac:dyDescent="0.25">
      <c r="B5" s="85" t="s">
        <v>228</v>
      </c>
      <c r="C5" s="85"/>
      <c r="D5" s="85"/>
      <c r="E5" s="85"/>
      <c r="F5" s="85"/>
      <c r="G5" s="85"/>
      <c r="H5" s="85"/>
      <c r="I5" s="85"/>
    </row>
    <row r="6" spans="1:12" ht="12" customHeight="1" x14ac:dyDescent="0.25">
      <c r="A6" s="1"/>
      <c r="B6" s="3" t="s">
        <v>45</v>
      </c>
      <c r="C6" s="3" t="s">
        <v>237</v>
      </c>
      <c r="D6" s="3" t="s">
        <v>205</v>
      </c>
      <c r="E6" s="3" t="s">
        <v>209</v>
      </c>
      <c r="F6" s="3" t="s">
        <v>236</v>
      </c>
      <c r="G6" s="3" t="s">
        <v>20</v>
      </c>
      <c r="H6" s="3" t="s">
        <v>21</v>
      </c>
      <c r="I6" s="1"/>
      <c r="J6" s="1"/>
      <c r="K6" s="1"/>
      <c r="L6" s="1"/>
    </row>
    <row r="7" spans="1:12" ht="8.1" customHeight="1" x14ac:dyDescent="0.25">
      <c r="A7" s="1"/>
      <c r="B7" s="12">
        <v>1</v>
      </c>
      <c r="C7" s="12">
        <v>2</v>
      </c>
      <c r="D7" s="12">
        <v>3</v>
      </c>
      <c r="E7" s="12">
        <v>4</v>
      </c>
      <c r="F7" s="12">
        <v>5</v>
      </c>
      <c r="G7" s="12">
        <v>6</v>
      </c>
      <c r="H7" s="12">
        <v>7</v>
      </c>
      <c r="I7" s="1"/>
      <c r="J7" s="1"/>
      <c r="K7" s="1"/>
      <c r="L7" s="1"/>
    </row>
    <row r="8" spans="1:12" ht="12" customHeight="1" x14ac:dyDescent="0.25">
      <c r="A8" s="1"/>
      <c r="B8" s="3" t="s">
        <v>76</v>
      </c>
      <c r="C8" s="9">
        <v>85</v>
      </c>
      <c r="D8" s="9">
        <v>190</v>
      </c>
      <c r="E8" s="9">
        <v>190</v>
      </c>
      <c r="F8" s="62">
        <v>70</v>
      </c>
      <c r="G8" s="17">
        <f>SUM(F8/C8*100)</f>
        <v>82.35294117647058</v>
      </c>
      <c r="H8" s="18">
        <f t="shared" ref="H8:H15" si="0">SUM(F8/E8*100)</f>
        <v>36.84210526315789</v>
      </c>
      <c r="I8" s="1"/>
      <c r="J8" s="1"/>
      <c r="K8" s="1"/>
      <c r="L8" s="1"/>
    </row>
    <row r="9" spans="1:12" ht="12" customHeight="1" x14ac:dyDescent="0.25">
      <c r="A9" s="1"/>
      <c r="B9" s="3" t="s">
        <v>77</v>
      </c>
      <c r="C9" s="9">
        <v>1943.61</v>
      </c>
      <c r="D9" s="9">
        <v>2360</v>
      </c>
      <c r="E9" s="9">
        <v>2360</v>
      </c>
      <c r="F9" s="62">
        <v>2678.23</v>
      </c>
      <c r="G9" s="17">
        <f>SUM(F9/C9*100)</f>
        <v>137.79667731695145</v>
      </c>
      <c r="H9" s="17">
        <f t="shared" si="0"/>
        <v>113.48432203389831</v>
      </c>
      <c r="I9" s="1"/>
      <c r="J9" s="1"/>
      <c r="K9" s="1"/>
      <c r="L9" s="1"/>
    </row>
    <row r="10" spans="1:12" ht="12" customHeight="1" x14ac:dyDescent="0.25">
      <c r="A10" s="1"/>
      <c r="B10" s="3" t="s">
        <v>78</v>
      </c>
      <c r="C10" s="9">
        <v>2457.4499999999998</v>
      </c>
      <c r="D10" s="9">
        <v>1100</v>
      </c>
      <c r="E10" s="9">
        <v>1100</v>
      </c>
      <c r="F10" s="62">
        <v>1309.92</v>
      </c>
      <c r="G10" s="17">
        <f>F10/C10*100</f>
        <v>53.304034670084853</v>
      </c>
      <c r="H10" s="17">
        <f t="shared" si="0"/>
        <v>119.08363636363637</v>
      </c>
      <c r="I10" s="1"/>
      <c r="J10" s="1"/>
      <c r="K10" s="1"/>
      <c r="L10" s="1"/>
    </row>
    <row r="11" spans="1:12" ht="12" customHeight="1" x14ac:dyDescent="0.25">
      <c r="A11" s="1"/>
      <c r="B11" s="3" t="s">
        <v>79</v>
      </c>
      <c r="C11" s="9">
        <v>9297.92</v>
      </c>
      <c r="D11" s="9">
        <v>15400</v>
      </c>
      <c r="E11" s="9">
        <v>15400</v>
      </c>
      <c r="F11" s="62">
        <v>12832.26</v>
      </c>
      <c r="G11" s="17">
        <f>SUM(F11/C11*100)</f>
        <v>138.01215755781939</v>
      </c>
      <c r="H11" s="17">
        <f t="shared" si="0"/>
        <v>83.326363636363638</v>
      </c>
      <c r="I11" s="1"/>
      <c r="J11" s="1"/>
      <c r="K11" s="1"/>
      <c r="L11" s="1"/>
    </row>
    <row r="12" spans="1:12" ht="12" customHeight="1" x14ac:dyDescent="0.25">
      <c r="A12" s="1"/>
      <c r="B12" s="5" t="s">
        <v>80</v>
      </c>
      <c r="C12" s="20">
        <f>SUM(C13)</f>
        <v>6445.8099999999995</v>
      </c>
      <c r="D12" s="20">
        <f>SUM(D13)</f>
        <v>3310</v>
      </c>
      <c r="E12" s="20">
        <f>SUM(E13+E16)</f>
        <v>3340</v>
      </c>
      <c r="F12" s="67">
        <f>SUM(F13)</f>
        <v>4225.07</v>
      </c>
      <c r="G12" s="25">
        <f>SUM(F12/C12*100)</f>
        <v>65.547541736414814</v>
      </c>
      <c r="H12" s="25">
        <f t="shared" si="0"/>
        <v>126.49910179640717</v>
      </c>
      <c r="I12" s="1"/>
      <c r="J12" s="1"/>
      <c r="K12" s="1"/>
      <c r="L12" s="1"/>
    </row>
    <row r="13" spans="1:12" ht="12" customHeight="1" x14ac:dyDescent="0.25">
      <c r="A13" s="1"/>
      <c r="B13" s="5" t="s">
        <v>81</v>
      </c>
      <c r="C13" s="20">
        <f>SUM(C14:C15)</f>
        <v>6445.8099999999995</v>
      </c>
      <c r="D13" s="20">
        <f>SUM(D14:D15)</f>
        <v>3310</v>
      </c>
      <c r="E13" s="20">
        <f>SUM(E14:E15)</f>
        <v>3310</v>
      </c>
      <c r="F13" s="67">
        <f>SUM(F14:F15)</f>
        <v>4225.07</v>
      </c>
      <c r="G13" s="25">
        <f>SUM(F13/C13*100)</f>
        <v>65.547541736414814</v>
      </c>
      <c r="H13" s="25">
        <f t="shared" si="0"/>
        <v>127.64561933534742</v>
      </c>
      <c r="I13" s="1"/>
      <c r="J13" s="1"/>
      <c r="K13" s="1"/>
      <c r="L13" s="1"/>
    </row>
    <row r="14" spans="1:12" ht="12" customHeight="1" x14ac:dyDescent="0.25">
      <c r="A14" s="1"/>
      <c r="B14" s="3" t="s">
        <v>82</v>
      </c>
      <c r="C14" s="9">
        <v>3031.94</v>
      </c>
      <c r="D14" s="9">
        <v>2210</v>
      </c>
      <c r="E14" s="9">
        <v>2210</v>
      </c>
      <c r="F14" s="62">
        <v>3173.58</v>
      </c>
      <c r="G14" s="17">
        <f>SUM(F14/C14*100)</f>
        <v>104.67159640362276</v>
      </c>
      <c r="H14" s="17">
        <f t="shared" si="0"/>
        <v>143.60090497737556</v>
      </c>
      <c r="I14" s="1"/>
      <c r="J14" s="1"/>
      <c r="K14" s="1"/>
      <c r="L14" s="1"/>
    </row>
    <row r="15" spans="1:12" ht="12" customHeight="1" x14ac:dyDescent="0.25">
      <c r="A15" s="1"/>
      <c r="B15" s="3" t="s">
        <v>83</v>
      </c>
      <c r="C15" s="9">
        <v>3413.87</v>
      </c>
      <c r="D15" s="9">
        <v>1100</v>
      </c>
      <c r="E15" s="9">
        <v>1100</v>
      </c>
      <c r="F15" s="62">
        <v>1051.49</v>
      </c>
      <c r="G15" s="17">
        <f>SUM(F15/C15*100)</f>
        <v>30.80052843254137</v>
      </c>
      <c r="H15" s="17">
        <f t="shared" si="0"/>
        <v>95.59</v>
      </c>
      <c r="I15" s="1"/>
      <c r="J15" s="1"/>
      <c r="K15" s="1"/>
      <c r="L15" s="1"/>
    </row>
    <row r="16" spans="1:12" ht="12" customHeight="1" x14ac:dyDescent="0.25">
      <c r="A16" s="1"/>
      <c r="B16" s="55" t="s">
        <v>212</v>
      </c>
      <c r="C16" s="56"/>
      <c r="D16" s="56">
        <v>30</v>
      </c>
      <c r="E16" s="56">
        <v>30</v>
      </c>
      <c r="F16" s="61"/>
      <c r="G16" s="57"/>
      <c r="H16" s="57"/>
      <c r="I16" s="1"/>
      <c r="J16" s="1"/>
      <c r="K16" s="1"/>
      <c r="L16" s="1"/>
    </row>
    <row r="17" spans="1:12" ht="12" customHeight="1" x14ac:dyDescent="0.25">
      <c r="A17" s="1"/>
      <c r="B17" s="86" t="s">
        <v>84</v>
      </c>
      <c r="C17" s="88">
        <f>SUM(C19)</f>
        <v>0</v>
      </c>
      <c r="D17" s="88">
        <f>SUM(D19)</f>
        <v>0</v>
      </c>
      <c r="E17" s="88">
        <f>SUM(E19)</f>
        <v>0</v>
      </c>
      <c r="F17" s="90">
        <f>SUM(F19)</f>
        <v>0</v>
      </c>
      <c r="G17" s="92">
        <v>0</v>
      </c>
      <c r="H17" s="92">
        <v>0</v>
      </c>
      <c r="I17" s="1"/>
      <c r="J17" s="1"/>
      <c r="K17" s="1"/>
      <c r="L17" s="1"/>
    </row>
    <row r="18" spans="1:12" ht="12" customHeight="1" x14ac:dyDescent="0.25">
      <c r="A18" s="1"/>
      <c r="B18" s="87"/>
      <c r="C18" s="89"/>
      <c r="D18" s="89"/>
      <c r="E18" s="89"/>
      <c r="F18" s="91"/>
      <c r="G18" s="93"/>
      <c r="H18" s="93"/>
      <c r="I18" s="1"/>
      <c r="J18" s="1"/>
      <c r="K18" s="1"/>
      <c r="L18" s="1"/>
    </row>
    <row r="19" spans="1:12" ht="12" customHeight="1" x14ac:dyDescent="0.25">
      <c r="A19" s="1"/>
      <c r="B19" s="3" t="s">
        <v>85</v>
      </c>
      <c r="C19" s="9">
        <v>0</v>
      </c>
      <c r="D19" s="9">
        <v>0</v>
      </c>
      <c r="E19" s="9">
        <v>0</v>
      </c>
      <c r="F19" s="62">
        <v>0</v>
      </c>
      <c r="G19" s="17">
        <v>0</v>
      </c>
      <c r="H19" s="17">
        <v>0</v>
      </c>
      <c r="I19" s="1"/>
      <c r="J19" s="1"/>
      <c r="K19" s="1"/>
      <c r="L19" s="1"/>
    </row>
    <row r="20" spans="1:12" ht="12" customHeight="1" x14ac:dyDescent="0.25">
      <c r="A20" s="1"/>
      <c r="B20" s="8" t="s">
        <v>86</v>
      </c>
      <c r="C20" s="20">
        <f>SUM(C21)</f>
        <v>18357.13</v>
      </c>
      <c r="D20" s="20">
        <f>SUM(D21)</f>
        <v>31900</v>
      </c>
      <c r="E20" s="20">
        <f>SUM(E21)</f>
        <v>68200</v>
      </c>
      <c r="F20" s="67">
        <f>SUM(F21)</f>
        <v>41385.130000000005</v>
      </c>
      <c r="G20" s="25">
        <f>SUM(F20/C20*100)</f>
        <v>225.44444583657688</v>
      </c>
      <c r="H20" s="25">
        <f t="shared" ref="H20:H27" si="1">SUM(F20/E20*100)</f>
        <v>60.682008797653964</v>
      </c>
      <c r="I20" s="1"/>
      <c r="J20" s="1"/>
      <c r="K20" s="1"/>
      <c r="L20" s="1"/>
    </row>
    <row r="21" spans="1:12" ht="12" customHeight="1" x14ac:dyDescent="0.25">
      <c r="A21" s="1" t="s">
        <v>87</v>
      </c>
      <c r="B21" s="5" t="s">
        <v>88</v>
      </c>
      <c r="C21" s="20">
        <f>SUM(C28+C22)</f>
        <v>18357.13</v>
      </c>
      <c r="D21" s="20">
        <f>SUM(D22+D28)</f>
        <v>31900</v>
      </c>
      <c r="E21" s="20">
        <f>SUM(E22+E28)</f>
        <v>68200</v>
      </c>
      <c r="F21" s="67">
        <f>SUM(F28+F22)</f>
        <v>41385.130000000005</v>
      </c>
      <c r="G21" s="25">
        <f>SUM(F21/C21*100)</f>
        <v>225.44444583657688</v>
      </c>
      <c r="H21" s="25">
        <f t="shared" si="1"/>
        <v>60.682008797653964</v>
      </c>
      <c r="I21" s="1"/>
      <c r="J21" s="1"/>
      <c r="K21" s="1"/>
      <c r="L21" s="1"/>
    </row>
    <row r="22" spans="1:12" ht="12" customHeight="1" x14ac:dyDescent="0.25">
      <c r="A22" s="1"/>
      <c r="B22" s="5" t="s">
        <v>89</v>
      </c>
      <c r="C22" s="20">
        <f>SUM(C23:C27)</f>
        <v>17279.09</v>
      </c>
      <c r="D22" s="20">
        <f>SUM(D23:D27)</f>
        <v>30800</v>
      </c>
      <c r="E22" s="20">
        <f>SUM(E23:E27)</f>
        <v>67100</v>
      </c>
      <c r="F22" s="67">
        <f>SUM(F23:F27)</f>
        <v>40400.44</v>
      </c>
      <c r="G22" s="25">
        <f>SUM(F22/C22*100)</f>
        <v>233.81115556432661</v>
      </c>
      <c r="H22" s="25">
        <f t="shared" si="1"/>
        <v>60.209299552906117</v>
      </c>
      <c r="I22" s="1"/>
      <c r="J22" s="1"/>
      <c r="K22" s="1"/>
      <c r="L22" s="1"/>
    </row>
    <row r="23" spans="1:12" ht="12" customHeight="1" x14ac:dyDescent="0.25">
      <c r="A23" s="1"/>
      <c r="B23" s="3" t="s">
        <v>90</v>
      </c>
      <c r="C23" s="9">
        <v>14753.33</v>
      </c>
      <c r="D23" s="9">
        <v>13100</v>
      </c>
      <c r="E23" s="9">
        <v>13100</v>
      </c>
      <c r="F23" s="62">
        <v>18043.78</v>
      </c>
      <c r="G23" s="17">
        <f>F23/C23*100</f>
        <v>122.30310038479448</v>
      </c>
      <c r="H23" s="17">
        <f t="shared" si="1"/>
        <v>137.73877862595418</v>
      </c>
      <c r="I23" s="1"/>
      <c r="J23" s="1"/>
      <c r="K23" s="1"/>
      <c r="L23" s="1"/>
    </row>
    <row r="24" spans="1:12" ht="12" customHeight="1" x14ac:dyDescent="0.25">
      <c r="A24" s="1"/>
      <c r="B24" s="23" t="s">
        <v>91</v>
      </c>
      <c r="C24" s="9">
        <v>1300.78</v>
      </c>
      <c r="D24" s="9">
        <v>0</v>
      </c>
      <c r="E24" s="9">
        <v>0</v>
      </c>
      <c r="F24" s="62">
        <v>1499</v>
      </c>
      <c r="G24" s="17">
        <f>F24/C24*100</f>
        <v>115.23854917818539</v>
      </c>
      <c r="H24" s="17">
        <v>0</v>
      </c>
      <c r="I24" s="1"/>
      <c r="J24" s="1"/>
      <c r="K24" s="1"/>
      <c r="L24" s="1"/>
    </row>
    <row r="25" spans="1:12" ht="12" customHeight="1" x14ac:dyDescent="0.25">
      <c r="A25" s="1"/>
      <c r="B25" s="3" t="s">
        <v>98</v>
      </c>
      <c r="C25" s="9">
        <v>74.989999999999995</v>
      </c>
      <c r="D25" s="9">
        <v>7900</v>
      </c>
      <c r="E25" s="9">
        <v>7900</v>
      </c>
      <c r="F25" s="62">
        <v>889</v>
      </c>
      <c r="G25" s="17">
        <f>F25/C25*100</f>
        <v>1185.4913988531805</v>
      </c>
      <c r="H25" s="17">
        <f t="shared" si="1"/>
        <v>11.253164556962025</v>
      </c>
      <c r="I25" s="1"/>
      <c r="J25" s="1"/>
      <c r="K25" s="1"/>
      <c r="L25" s="1"/>
    </row>
    <row r="26" spans="1:12" ht="12" customHeight="1" x14ac:dyDescent="0.25">
      <c r="A26" s="1"/>
      <c r="B26" s="3" t="s">
        <v>214</v>
      </c>
      <c r="C26" s="9"/>
      <c r="D26" s="9"/>
      <c r="E26" s="9"/>
      <c r="F26" s="62">
        <v>966.99</v>
      </c>
      <c r="G26" s="17"/>
      <c r="H26" s="17"/>
      <c r="I26" s="1"/>
      <c r="J26" s="1"/>
      <c r="K26" s="1"/>
      <c r="L26" s="1"/>
    </row>
    <row r="27" spans="1:12" ht="12" customHeight="1" x14ac:dyDescent="0.25">
      <c r="A27" s="1" t="s">
        <v>87</v>
      </c>
      <c r="B27" s="3" t="s">
        <v>92</v>
      </c>
      <c r="C27" s="9">
        <v>1149.99</v>
      </c>
      <c r="D27" s="9">
        <v>9800</v>
      </c>
      <c r="E27" s="9">
        <v>46100</v>
      </c>
      <c r="F27" s="62">
        <v>19001.669999999998</v>
      </c>
      <c r="G27" s="17">
        <f>F27/C27*100</f>
        <v>1652.333498552161</v>
      </c>
      <c r="H27" s="17">
        <f t="shared" si="1"/>
        <v>41.218373101952274</v>
      </c>
      <c r="I27" s="1"/>
      <c r="J27" s="1"/>
      <c r="K27" s="1"/>
      <c r="L27" s="1"/>
    </row>
    <row r="28" spans="1:12" ht="12" customHeight="1" x14ac:dyDescent="0.25">
      <c r="A28" s="1"/>
      <c r="B28" s="5" t="s">
        <v>93</v>
      </c>
      <c r="C28" s="20">
        <f>SUM(C29)</f>
        <v>1078.04</v>
      </c>
      <c r="D28" s="20">
        <f>SUM(D29)</f>
        <v>1100</v>
      </c>
      <c r="E28" s="20">
        <f>SUM(E29)</f>
        <v>1100</v>
      </c>
      <c r="F28" s="67">
        <f>SUM(F29)</f>
        <v>984.69</v>
      </c>
      <c r="G28" s="25">
        <f>SUM(F28/C28*100)</f>
        <v>91.340766576379366</v>
      </c>
      <c r="H28" s="25">
        <f>SUM(F28/E28*100)</f>
        <v>89.51727272727274</v>
      </c>
      <c r="I28" s="1"/>
      <c r="J28" s="1"/>
      <c r="K28" s="1"/>
      <c r="L28" s="1"/>
    </row>
    <row r="29" spans="1:12" ht="12" customHeight="1" x14ac:dyDescent="0.25">
      <c r="A29" s="1"/>
      <c r="B29" s="3" t="s">
        <v>94</v>
      </c>
      <c r="C29" s="9">
        <v>1078.04</v>
      </c>
      <c r="D29" s="9">
        <v>1100</v>
      </c>
      <c r="E29" s="9">
        <v>1100</v>
      </c>
      <c r="F29" s="62">
        <v>984.69</v>
      </c>
      <c r="G29" s="17">
        <f>SUM(F29/C29*100)</f>
        <v>91.340766576379366</v>
      </c>
      <c r="H29" s="17">
        <f>SUM(F29/E29*100)</f>
        <v>89.51727272727274</v>
      </c>
      <c r="I29" s="1"/>
      <c r="J29" s="1"/>
      <c r="K29" s="1"/>
      <c r="L29" s="1"/>
    </row>
    <row r="30" spans="1:12" ht="12" customHeight="1" x14ac:dyDescent="0.25">
      <c r="A30" s="1"/>
      <c r="B30" s="5" t="s">
        <v>99</v>
      </c>
      <c r="C30" s="20">
        <f>List3!C8+'List3 (2)'!C20</f>
        <v>1014775.07</v>
      </c>
      <c r="D30" s="20">
        <f>List3!D8+'List3 (2)'!D20</f>
        <v>1168330</v>
      </c>
      <c r="E30" s="20">
        <f>List3!E8+'List3 (2)'!E20</f>
        <v>1280460</v>
      </c>
      <c r="F30" s="67">
        <f>List3!F8+'List3 (2)'!F20</f>
        <v>1189599.9700000002</v>
      </c>
      <c r="G30" s="25">
        <f>SUM(F30/C30*100)</f>
        <v>117.22794589346783</v>
      </c>
      <c r="H30" s="25">
        <f>SUM(F30/E30*100)</f>
        <v>92.904110241631926</v>
      </c>
      <c r="I30" s="1"/>
      <c r="J30" s="1"/>
      <c r="K30" s="1"/>
      <c r="L30" s="1"/>
    </row>
    <row r="31" spans="1:12" ht="12" customHeight="1" x14ac:dyDescent="0.25">
      <c r="A31" s="1"/>
      <c r="B31" s="3"/>
      <c r="C31" s="9"/>
      <c r="D31" s="9"/>
      <c r="E31" s="9"/>
      <c r="F31" s="9"/>
      <c r="G31" s="9"/>
      <c r="H31" s="9"/>
      <c r="I31" s="1"/>
      <c r="J31" s="1"/>
      <c r="K31" s="1"/>
      <c r="L31" s="1"/>
    </row>
    <row r="32" spans="1:12" ht="12" customHeight="1" x14ac:dyDescent="0.25">
      <c r="A32" s="1"/>
      <c r="B32" s="3"/>
      <c r="C32" s="9"/>
      <c r="D32" s="9"/>
      <c r="E32" s="9"/>
      <c r="F32" s="9"/>
      <c r="G32" s="9"/>
      <c r="H32" s="9"/>
      <c r="I32" s="1"/>
      <c r="J32" s="1"/>
      <c r="K32" s="1"/>
      <c r="L32" s="1"/>
    </row>
    <row r="33" spans="1:12" ht="12" customHeight="1" x14ac:dyDescent="0.25">
      <c r="A33" s="1"/>
      <c r="B33" s="3"/>
      <c r="C33" s="9"/>
      <c r="D33" s="9"/>
      <c r="E33" s="9"/>
      <c r="F33" s="9"/>
      <c r="G33" s="9"/>
      <c r="H33" s="9"/>
      <c r="I33" s="1"/>
      <c r="J33" s="1"/>
      <c r="K33" s="1"/>
      <c r="L33" s="1"/>
    </row>
    <row r="34" spans="1:12" ht="12" customHeight="1" x14ac:dyDescent="0.25">
      <c r="A34" s="1"/>
      <c r="B34" s="3"/>
      <c r="C34" s="9"/>
      <c r="D34" s="9"/>
      <c r="E34" s="9"/>
      <c r="F34" s="9"/>
      <c r="G34" s="9"/>
      <c r="H34" s="9"/>
      <c r="I34" s="1"/>
      <c r="J34" s="1"/>
      <c r="K34" s="1"/>
      <c r="L34" s="1"/>
    </row>
    <row r="35" spans="1:12" ht="12" customHeight="1" x14ac:dyDescent="0.25">
      <c r="A35" s="1"/>
      <c r="B35" s="3"/>
      <c r="C35" s="9"/>
      <c r="D35" s="9"/>
      <c r="E35" s="9"/>
      <c r="F35" s="9"/>
      <c r="G35" s="9"/>
      <c r="H35" s="9"/>
      <c r="I35" s="1"/>
      <c r="J35" s="1"/>
      <c r="K35" s="1"/>
      <c r="L35" s="1"/>
    </row>
    <row r="36" spans="1:12" ht="12" customHeight="1" x14ac:dyDescent="0.25">
      <c r="A36" s="1"/>
      <c r="B36" s="3"/>
      <c r="C36" s="9"/>
      <c r="D36" s="9"/>
      <c r="E36" s="9"/>
      <c r="F36" s="9"/>
      <c r="G36" s="9"/>
      <c r="H36" s="9"/>
      <c r="I36" s="1"/>
      <c r="J36" s="1"/>
      <c r="K36" s="1"/>
      <c r="L36" s="1"/>
    </row>
    <row r="37" spans="1:12" ht="12" customHeight="1" x14ac:dyDescent="0.25">
      <c r="A37" s="1"/>
      <c r="B37" s="3"/>
      <c r="C37" s="9"/>
      <c r="D37" s="9"/>
      <c r="E37" s="9"/>
      <c r="F37" s="9"/>
      <c r="G37" s="9"/>
      <c r="H37" s="9"/>
      <c r="I37" s="1"/>
      <c r="J37" s="1"/>
      <c r="K37" s="1"/>
      <c r="L37" s="1"/>
    </row>
    <row r="38" spans="1:12" ht="12" customHeight="1" x14ac:dyDescent="0.25">
      <c r="A38" s="1"/>
      <c r="B38" s="3"/>
      <c r="C38" s="9"/>
      <c r="D38" s="9"/>
      <c r="E38" s="9"/>
      <c r="F38" s="9"/>
      <c r="G38" s="9"/>
      <c r="H38" s="9"/>
      <c r="I38" s="1"/>
      <c r="J38" s="1"/>
      <c r="K38" s="1"/>
      <c r="L38" s="1"/>
    </row>
    <row r="39" spans="1:12" ht="12" customHeight="1" x14ac:dyDescent="0.25">
      <c r="A39" s="1"/>
      <c r="B39" s="3"/>
      <c r="C39" s="22" t="s">
        <v>87</v>
      </c>
      <c r="D39" s="9"/>
      <c r="E39" s="9"/>
      <c r="F39" s="9"/>
      <c r="G39" s="9"/>
      <c r="H39" s="9"/>
      <c r="I39" s="1"/>
      <c r="J39" s="1"/>
      <c r="K39" s="1"/>
      <c r="L39" s="1"/>
    </row>
    <row r="40" spans="1:12" ht="12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12" customHeight="1" x14ac:dyDescent="0.25">
      <c r="A41" s="1"/>
      <c r="B41" s="1" t="s">
        <v>244</v>
      </c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12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</sheetData>
  <mergeCells count="8">
    <mergeCell ref="B5:I5"/>
    <mergeCell ref="B17:B18"/>
    <mergeCell ref="C17:C18"/>
    <mergeCell ref="D17:D18"/>
    <mergeCell ref="E17:E18"/>
    <mergeCell ref="F17:F18"/>
    <mergeCell ref="G17:G18"/>
    <mergeCell ref="H17:H18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6"/>
  <sheetViews>
    <sheetView topLeftCell="A19" workbookViewId="0">
      <selection activeCell="H33" sqref="H33"/>
    </sheetView>
  </sheetViews>
  <sheetFormatPr defaultRowHeight="15" x14ac:dyDescent="0.25"/>
  <cols>
    <col min="3" max="3" width="35.7109375" customWidth="1"/>
    <col min="4" max="6" width="15.7109375" customWidth="1"/>
  </cols>
  <sheetData>
    <row r="1" spans="1:11" x14ac:dyDescent="0.25">
      <c r="A1" s="2" t="s">
        <v>0</v>
      </c>
      <c r="B1" s="2"/>
    </row>
    <row r="2" spans="1:11" x14ac:dyDescent="0.25">
      <c r="A2" s="2" t="s">
        <v>1</v>
      </c>
      <c r="B2" s="2"/>
    </row>
    <row r="3" spans="1:11" x14ac:dyDescent="0.25">
      <c r="A3" s="2" t="s">
        <v>2</v>
      </c>
      <c r="B3" s="2"/>
    </row>
    <row r="4" spans="1:11" x14ac:dyDescent="0.25">
      <c r="A4" s="2" t="s">
        <v>3</v>
      </c>
      <c r="B4" s="2"/>
    </row>
    <row r="5" spans="1:11" x14ac:dyDescent="0.25">
      <c r="A5" s="2" t="s">
        <v>4</v>
      </c>
      <c r="B5" s="2"/>
    </row>
    <row r="6" spans="1:11" x14ac:dyDescent="0.25">
      <c r="C6" s="94" t="s">
        <v>229</v>
      </c>
      <c r="D6" s="94"/>
      <c r="E6" s="94"/>
      <c r="F6" s="94"/>
      <c r="G6" s="94"/>
      <c r="H6" s="26"/>
      <c r="I6" s="26"/>
      <c r="J6" s="26"/>
      <c r="K6" s="26"/>
    </row>
    <row r="8" spans="1:11" ht="15" customHeight="1" x14ac:dyDescent="0.25">
      <c r="B8" s="24" t="s">
        <v>100</v>
      </c>
      <c r="C8" s="12" t="s">
        <v>101</v>
      </c>
      <c r="D8" s="12" t="s">
        <v>193</v>
      </c>
      <c r="E8" s="12" t="s">
        <v>215</v>
      </c>
      <c r="F8" s="12" t="s">
        <v>216</v>
      </c>
      <c r="G8" s="12" t="s">
        <v>102</v>
      </c>
      <c r="H8" s="3" t="s">
        <v>21</v>
      </c>
    </row>
    <row r="9" spans="1:11" ht="8.1" customHeight="1" x14ac:dyDescent="0.25">
      <c r="B9" s="27">
        <v>1</v>
      </c>
      <c r="C9" s="12">
        <v>2</v>
      </c>
      <c r="D9" s="12">
        <v>3</v>
      </c>
      <c r="E9" s="12">
        <v>4</v>
      </c>
      <c r="F9" s="12">
        <v>5</v>
      </c>
      <c r="G9" s="12">
        <v>6</v>
      </c>
      <c r="H9" s="12">
        <v>4</v>
      </c>
    </row>
    <row r="10" spans="1:11" ht="15" customHeight="1" x14ac:dyDescent="0.25">
      <c r="B10" s="28">
        <v>1</v>
      </c>
      <c r="C10" s="5" t="s">
        <v>103</v>
      </c>
      <c r="D10" s="9"/>
      <c r="E10" s="9"/>
      <c r="F10" s="9"/>
      <c r="G10" s="3"/>
      <c r="H10" s="3"/>
    </row>
    <row r="11" spans="1:11" x14ac:dyDescent="0.25">
      <c r="B11" s="12">
        <v>12</v>
      </c>
      <c r="C11" s="3" t="s">
        <v>104</v>
      </c>
      <c r="D11" s="9">
        <v>166672.06</v>
      </c>
      <c r="E11" s="9">
        <v>169590</v>
      </c>
      <c r="F11" s="62">
        <v>150644.99</v>
      </c>
      <c r="G11" s="17">
        <f>SUM(F11/D11*100)</f>
        <v>90.384069171521602</v>
      </c>
      <c r="H11" s="17">
        <f>SUM(F11/E11*100)</f>
        <v>88.828934489061851</v>
      </c>
    </row>
    <row r="12" spans="1:11" x14ac:dyDescent="0.25">
      <c r="B12" s="12">
        <v>12</v>
      </c>
      <c r="C12" s="3" t="s">
        <v>105</v>
      </c>
      <c r="D12" s="9">
        <v>166364.69</v>
      </c>
      <c r="E12" s="9">
        <v>169590</v>
      </c>
      <c r="F12" s="62">
        <v>161253.91</v>
      </c>
      <c r="G12" s="17">
        <f>SUM(F12/D12* 100)</f>
        <v>96.927965904303363</v>
      </c>
      <c r="H12" s="17">
        <f>SUM(F12/E12*100)</f>
        <v>95.084562769031194</v>
      </c>
    </row>
    <row r="13" spans="1:11" x14ac:dyDescent="0.25">
      <c r="B13" s="12">
        <v>912</v>
      </c>
      <c r="C13" s="3" t="s">
        <v>107</v>
      </c>
      <c r="D13" s="9">
        <v>2714.89</v>
      </c>
      <c r="E13" s="9">
        <v>0</v>
      </c>
      <c r="F13" s="62">
        <v>1789.41</v>
      </c>
      <c r="G13" s="17">
        <f>SUM(F13/D13*100)</f>
        <v>65.910957718360606</v>
      </c>
      <c r="H13" s="17">
        <v>0</v>
      </c>
    </row>
    <row r="14" spans="1:11" x14ac:dyDescent="0.25">
      <c r="B14" s="12">
        <v>11</v>
      </c>
      <c r="C14" s="3" t="s">
        <v>104</v>
      </c>
      <c r="D14" s="9">
        <v>33127.599999999999</v>
      </c>
      <c r="E14" s="9">
        <v>27500</v>
      </c>
      <c r="F14" s="62">
        <v>28493.79</v>
      </c>
      <c r="G14" s="17">
        <f>SUM(F14/D14*100)</f>
        <v>86.012237530035378</v>
      </c>
      <c r="H14" s="17">
        <f>SUM(F14/E14*100)</f>
        <v>103.61378181818182</v>
      </c>
    </row>
    <row r="15" spans="1:11" x14ac:dyDescent="0.25">
      <c r="B15" s="12">
        <v>11</v>
      </c>
      <c r="C15" s="3" t="s">
        <v>105</v>
      </c>
      <c r="D15" s="9">
        <v>17067.259999999998</v>
      </c>
      <c r="E15" s="9">
        <v>27500</v>
      </c>
      <c r="F15" s="62">
        <v>17554.919999999998</v>
      </c>
      <c r="G15" s="17">
        <f>SUM(F15/D15*100)</f>
        <v>102.85728347725411</v>
      </c>
      <c r="H15" s="17">
        <f>SUM(F15/E15*100)</f>
        <v>63.836072727272722</v>
      </c>
    </row>
    <row r="16" spans="1:11" x14ac:dyDescent="0.25">
      <c r="B16" s="12">
        <v>911</v>
      </c>
      <c r="C16" s="3" t="s">
        <v>107</v>
      </c>
      <c r="D16" s="9">
        <v>16060.34</v>
      </c>
      <c r="E16" s="9">
        <v>0</v>
      </c>
      <c r="F16" s="62">
        <v>618.11</v>
      </c>
      <c r="G16" s="17">
        <f>SUM(F16/D16*100)</f>
        <v>3.8486731912275829</v>
      </c>
      <c r="H16" s="17">
        <v>0</v>
      </c>
    </row>
    <row r="17" spans="2:8" x14ac:dyDescent="0.25">
      <c r="B17" s="28">
        <v>3</v>
      </c>
      <c r="C17" s="5" t="s">
        <v>106</v>
      </c>
      <c r="D17" s="20"/>
      <c r="E17" s="20"/>
      <c r="F17" s="60"/>
      <c r="G17" s="25"/>
      <c r="H17" s="25"/>
    </row>
    <row r="18" spans="2:8" x14ac:dyDescent="0.25">
      <c r="B18" s="12">
        <v>31</v>
      </c>
      <c r="C18" s="3" t="s">
        <v>108</v>
      </c>
      <c r="D18" s="9">
        <v>1487.68</v>
      </c>
      <c r="E18" s="9">
        <v>4010</v>
      </c>
      <c r="F18" s="62">
        <v>9458.34</v>
      </c>
      <c r="G18" s="17">
        <f>SUM(F18/D18*100)</f>
        <v>635.7778554527855</v>
      </c>
      <c r="H18" s="17">
        <f>F18/E18*100</f>
        <v>235.86882793017458</v>
      </c>
    </row>
    <row r="19" spans="2:8" x14ac:dyDescent="0.25">
      <c r="B19" s="12">
        <v>31</v>
      </c>
      <c r="C19" s="3" t="s">
        <v>105</v>
      </c>
      <c r="D19" s="9">
        <v>14602.64</v>
      </c>
      <c r="E19" s="9">
        <v>4010</v>
      </c>
      <c r="F19" s="62">
        <v>2747.51</v>
      </c>
      <c r="G19" s="17">
        <f>F19/D19*100</f>
        <v>18.815159450619888</v>
      </c>
      <c r="H19" s="17">
        <f>F19/E19*100</f>
        <v>68.516458852867828</v>
      </c>
    </row>
    <row r="20" spans="2:8" x14ac:dyDescent="0.25">
      <c r="B20" s="12">
        <v>931</v>
      </c>
      <c r="C20" s="3" t="s">
        <v>109</v>
      </c>
      <c r="D20" s="9">
        <v>16124.22</v>
      </c>
      <c r="E20" s="9">
        <v>16000</v>
      </c>
      <c r="F20" s="62">
        <v>16396.259999999998</v>
      </c>
      <c r="G20" s="17">
        <f>SUM(F20/D20*100)</f>
        <v>101.68715137848527</v>
      </c>
      <c r="H20" s="17">
        <f>SUM(F20/E20*100)</f>
        <v>102.47662499999998</v>
      </c>
    </row>
    <row r="21" spans="2:8" x14ac:dyDescent="0.25">
      <c r="B21" s="28">
        <v>4</v>
      </c>
      <c r="C21" s="5" t="s">
        <v>110</v>
      </c>
      <c r="D21" s="20"/>
      <c r="E21" s="20"/>
      <c r="F21" s="60"/>
      <c r="G21" s="25"/>
      <c r="H21" s="25"/>
    </row>
    <row r="22" spans="2:8" x14ac:dyDescent="0.25">
      <c r="B22" s="12">
        <v>43</v>
      </c>
      <c r="C22" s="3" t="s">
        <v>104</v>
      </c>
      <c r="D22" s="9">
        <v>147162.51</v>
      </c>
      <c r="E22" s="9">
        <v>151000</v>
      </c>
      <c r="F22" s="62">
        <v>138919.65</v>
      </c>
      <c r="G22" s="17">
        <f>SUM(F22/D22*100)</f>
        <v>94.398804423762542</v>
      </c>
      <c r="H22" s="17">
        <f>SUM(F22/E22*100)</f>
        <v>91.999768211920525</v>
      </c>
    </row>
    <row r="23" spans="2:8" x14ac:dyDescent="0.25">
      <c r="B23" s="12">
        <v>43</v>
      </c>
      <c r="C23" s="3" t="s">
        <v>105</v>
      </c>
      <c r="D23" s="9">
        <v>159695.37</v>
      </c>
      <c r="E23" s="9">
        <v>195000</v>
      </c>
      <c r="F23" s="62">
        <v>192234.18</v>
      </c>
      <c r="G23" s="17">
        <f>SUM(F23/D23*100)</f>
        <v>120.37555002377339</v>
      </c>
      <c r="H23" s="17">
        <f>SUM(F23/E23*100)</f>
        <v>98.58163076923077</v>
      </c>
    </row>
    <row r="24" spans="2:8" x14ac:dyDescent="0.25">
      <c r="B24" s="12">
        <v>943</v>
      </c>
      <c r="C24" s="3" t="s">
        <v>109</v>
      </c>
      <c r="D24" s="9">
        <v>77300.75</v>
      </c>
      <c r="E24" s="9">
        <v>54000</v>
      </c>
      <c r="F24" s="62">
        <v>64305.34</v>
      </c>
      <c r="G24" s="17">
        <f>SUM(F24/D24*100)</f>
        <v>83.188507226643978</v>
      </c>
      <c r="H24" s="17">
        <f>SUM(F24/E24*100)</f>
        <v>119.08396296296296</v>
      </c>
    </row>
    <row r="25" spans="2:8" x14ac:dyDescent="0.25">
      <c r="B25" s="28">
        <v>5</v>
      </c>
      <c r="C25" s="5" t="s">
        <v>111</v>
      </c>
      <c r="D25" s="20"/>
      <c r="E25" s="20"/>
      <c r="F25" s="60"/>
      <c r="G25" s="25"/>
      <c r="H25" s="25"/>
    </row>
    <row r="26" spans="2:8" x14ac:dyDescent="0.25">
      <c r="B26" s="30">
        <v>52</v>
      </c>
      <c r="C26" s="3" t="s">
        <v>104</v>
      </c>
      <c r="D26" s="9">
        <v>649285.06000000006</v>
      </c>
      <c r="E26" s="9">
        <v>717200</v>
      </c>
      <c r="F26" s="62">
        <v>783447.33</v>
      </c>
      <c r="G26" s="17">
        <f>SUM(F26/D26*100)</f>
        <v>120.66307670778684</v>
      </c>
      <c r="H26" s="17">
        <f>SUM(F26/E26*100)</f>
        <v>109.23693948689346</v>
      </c>
    </row>
    <row r="27" spans="2:8" x14ac:dyDescent="0.25">
      <c r="B27" s="12">
        <v>52</v>
      </c>
      <c r="C27" s="3" t="s">
        <v>105</v>
      </c>
      <c r="D27" s="9">
        <v>649047.27</v>
      </c>
      <c r="E27" s="9">
        <v>717200</v>
      </c>
      <c r="F27" s="62">
        <v>782756.57</v>
      </c>
      <c r="G27" s="17">
        <f>SUM(F27/D27*100)</f>
        <v>120.60085700691722</v>
      </c>
      <c r="H27" s="17">
        <f>SUM(F27/E27*100)</f>
        <v>109.1406260457334</v>
      </c>
    </row>
    <row r="28" spans="2:8" x14ac:dyDescent="0.25">
      <c r="B28" s="12">
        <v>56</v>
      </c>
      <c r="C28" s="41" t="s">
        <v>104</v>
      </c>
      <c r="D28" s="9">
        <v>22856.99</v>
      </c>
      <c r="E28" s="9">
        <v>6800</v>
      </c>
      <c r="F28" s="62">
        <v>26075.59</v>
      </c>
      <c r="G28" s="17">
        <f>F28/D28*100</f>
        <v>114.08146916982507</v>
      </c>
      <c r="H28" s="17">
        <f>SUM(F28/E28*100)</f>
        <v>383.46455882352944</v>
      </c>
    </row>
    <row r="29" spans="2:8" x14ac:dyDescent="0.25">
      <c r="B29" s="12">
        <v>56</v>
      </c>
      <c r="C29" s="41" t="s">
        <v>105</v>
      </c>
      <c r="D29" s="9">
        <v>70902.33</v>
      </c>
      <c r="E29" s="9">
        <v>25800</v>
      </c>
      <c r="F29" s="62">
        <v>32908.480000000003</v>
      </c>
      <c r="G29" s="17">
        <f>F29/D29*100</f>
        <v>46.413820251041123</v>
      </c>
      <c r="H29" s="17">
        <f>SUM(F29/E29*100)</f>
        <v>127.55224806201551</v>
      </c>
    </row>
    <row r="30" spans="2:8" x14ac:dyDescent="0.25">
      <c r="B30" s="12">
        <v>956</v>
      </c>
      <c r="C30" s="41" t="s">
        <v>109</v>
      </c>
      <c r="D30" s="9">
        <v>5661.21</v>
      </c>
      <c r="E30" s="9">
        <v>20200</v>
      </c>
      <c r="F30" s="62">
        <v>21316.21</v>
      </c>
      <c r="G30" s="17">
        <f>F30/D30*100</f>
        <v>376.5309889581909</v>
      </c>
      <c r="H30" s="17">
        <f>F30/E30*100</f>
        <v>105.52579207920792</v>
      </c>
    </row>
    <row r="31" spans="2:8" x14ac:dyDescent="0.25">
      <c r="B31" s="28">
        <v>7</v>
      </c>
      <c r="C31" s="31" t="s">
        <v>112</v>
      </c>
      <c r="D31" s="20"/>
      <c r="E31" s="20"/>
      <c r="F31" s="60"/>
      <c r="G31" s="25"/>
      <c r="H31" s="25"/>
    </row>
    <row r="32" spans="2:8" x14ac:dyDescent="0.25">
      <c r="B32" s="12">
        <v>71</v>
      </c>
      <c r="C32" s="29" t="s">
        <v>104</v>
      </c>
      <c r="D32" s="9">
        <v>95.51</v>
      </c>
      <c r="E32" s="9">
        <v>60</v>
      </c>
      <c r="F32" s="62">
        <v>144.4</v>
      </c>
      <c r="G32" s="17">
        <f>SUM(F32/D32*100)</f>
        <v>151.18835724007957</v>
      </c>
      <c r="H32" s="17">
        <f>SUM(F32/E32*100)</f>
        <v>240.66666666666669</v>
      </c>
    </row>
    <row r="33" spans="2:8" x14ac:dyDescent="0.25">
      <c r="B33" s="12">
        <v>71</v>
      </c>
      <c r="C33" s="32" t="s">
        <v>105</v>
      </c>
      <c r="D33" s="9">
        <v>95.51</v>
      </c>
      <c r="E33" s="9">
        <v>60</v>
      </c>
      <c r="F33" s="62">
        <v>144.4</v>
      </c>
      <c r="G33" s="17">
        <f>F33/D33*100</f>
        <v>151.18835724007957</v>
      </c>
      <c r="H33" s="17">
        <f>F33/E33*100</f>
        <v>240.66666666666669</v>
      </c>
    </row>
    <row r="34" spans="2:8" x14ac:dyDescent="0.25">
      <c r="B34" s="1"/>
      <c r="C34" s="1"/>
      <c r="D34" s="1"/>
      <c r="E34" s="1"/>
      <c r="F34" s="1"/>
      <c r="G34" s="1"/>
      <c r="H34" s="1"/>
    </row>
    <row r="35" spans="2:8" x14ac:dyDescent="0.25">
      <c r="B35" s="1"/>
      <c r="C35" s="1"/>
      <c r="D35" s="1"/>
      <c r="E35" s="1"/>
      <c r="F35" s="1"/>
      <c r="G35" s="1"/>
      <c r="H35" s="1"/>
    </row>
    <row r="36" spans="2:8" x14ac:dyDescent="0.25">
      <c r="B36" s="1"/>
      <c r="C36" s="1"/>
      <c r="D36" s="1"/>
      <c r="E36" s="1"/>
      <c r="F36" s="1"/>
      <c r="G36" s="1"/>
      <c r="H36" s="1"/>
    </row>
  </sheetData>
  <mergeCells count="1">
    <mergeCell ref="C6:G6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9"/>
  <sheetViews>
    <sheetView tabSelected="1" topLeftCell="A4" zoomScale="98" zoomScaleNormal="98" workbookViewId="0">
      <selection activeCell="C28" sqref="C28"/>
    </sheetView>
  </sheetViews>
  <sheetFormatPr defaultRowHeight="15" x14ac:dyDescent="0.25"/>
  <cols>
    <col min="3" max="3" width="35.7109375" customWidth="1"/>
    <col min="4" max="6" width="15.7109375" customWidth="1"/>
  </cols>
  <sheetData>
    <row r="1" spans="1:11" x14ac:dyDescent="0.25">
      <c r="A1" s="2" t="s">
        <v>0</v>
      </c>
      <c r="B1" s="2"/>
    </row>
    <row r="2" spans="1:11" x14ac:dyDescent="0.25">
      <c r="A2" s="2" t="s">
        <v>1</v>
      </c>
      <c r="B2" s="2"/>
    </row>
    <row r="3" spans="1:11" x14ac:dyDescent="0.25">
      <c r="A3" s="2" t="s">
        <v>2</v>
      </c>
      <c r="B3" s="2"/>
    </row>
    <row r="4" spans="1:11" x14ac:dyDescent="0.25">
      <c r="A4" s="2" t="s">
        <v>3</v>
      </c>
      <c r="B4" s="2"/>
    </row>
    <row r="5" spans="1:11" x14ac:dyDescent="0.25">
      <c r="A5" s="2" t="s">
        <v>4</v>
      </c>
      <c r="B5" s="2"/>
    </row>
    <row r="6" spans="1:11" x14ac:dyDescent="0.25">
      <c r="C6" s="94" t="s">
        <v>229</v>
      </c>
      <c r="D6" s="94"/>
      <c r="E6" s="94"/>
      <c r="F6" s="94"/>
      <c r="G6" s="94"/>
      <c r="H6" s="26"/>
      <c r="I6" s="26"/>
      <c r="J6" s="26"/>
      <c r="K6" s="26"/>
    </row>
    <row r="8" spans="1:11" ht="15" customHeight="1" x14ac:dyDescent="0.25">
      <c r="B8" s="24" t="s">
        <v>100</v>
      </c>
      <c r="C8" s="12" t="s">
        <v>101</v>
      </c>
      <c r="D8" s="12" t="s">
        <v>193</v>
      </c>
      <c r="E8" s="12" t="s">
        <v>215</v>
      </c>
      <c r="F8" s="12" t="s">
        <v>216</v>
      </c>
      <c r="G8" s="12" t="s">
        <v>102</v>
      </c>
      <c r="H8" s="3" t="s">
        <v>21</v>
      </c>
    </row>
    <row r="9" spans="1:11" ht="8.1" customHeight="1" x14ac:dyDescent="0.25">
      <c r="B9" s="27">
        <v>1</v>
      </c>
      <c r="C9" s="12">
        <v>2</v>
      </c>
      <c r="D9" s="12">
        <v>3</v>
      </c>
      <c r="E9" s="12">
        <v>4</v>
      </c>
      <c r="F9" s="12">
        <v>5</v>
      </c>
      <c r="G9" s="12">
        <v>6</v>
      </c>
      <c r="H9" s="12">
        <v>4</v>
      </c>
    </row>
    <row r="10" spans="1:11" ht="15" customHeight="1" x14ac:dyDescent="0.25">
      <c r="B10" s="95" t="s">
        <v>113</v>
      </c>
      <c r="C10" s="96"/>
      <c r="D10" s="9">
        <v>1034074.41</v>
      </c>
      <c r="E10" s="9">
        <f>SUM(List4!E11+List4!E14+List4!E18+List4!E22+List4!E26+List4!E28+List4!E32)</f>
        <v>1076160</v>
      </c>
      <c r="F10" s="62">
        <v>1137184.0900000001</v>
      </c>
      <c r="G10" s="17">
        <f t="shared" ref="G10:G16" si="0">SUM(F10/D10*100)</f>
        <v>109.97120507024248</v>
      </c>
      <c r="H10" s="17">
        <f>SUM(F10/E10*100)</f>
        <v>105.67054062592925</v>
      </c>
    </row>
    <row r="11" spans="1:11" x14ac:dyDescent="0.25">
      <c r="B11" s="95" t="s">
        <v>114</v>
      </c>
      <c r="C11" s="96"/>
      <c r="D11" s="9">
        <v>99086.18</v>
      </c>
      <c r="E11" s="9">
        <f>SUM(List4!E20+List4!E24+List4!E30)</f>
        <v>90200</v>
      </c>
      <c r="F11" s="62">
        <v>99772.09</v>
      </c>
      <c r="G11" s="17">
        <f t="shared" si="0"/>
        <v>100.69223578908783</v>
      </c>
      <c r="H11" s="17">
        <f>SUM(F11/E11*100)</f>
        <v>110.61207317073169</v>
      </c>
    </row>
    <row r="12" spans="1:11" x14ac:dyDescent="0.25">
      <c r="B12" s="95" t="s">
        <v>115</v>
      </c>
      <c r="C12" s="96"/>
      <c r="D12" s="9">
        <f>SUM(D10:D11)</f>
        <v>1133160.5900000001</v>
      </c>
      <c r="E12" s="9">
        <f>SUM(E10:E11)</f>
        <v>1166360</v>
      </c>
      <c r="F12" s="62">
        <f>SUM(F10:F11)</f>
        <v>1236956.1800000002</v>
      </c>
      <c r="G12" s="17">
        <f t="shared" si="0"/>
        <v>109.15983055852658</v>
      </c>
      <c r="H12" s="17">
        <f>SUM(F12/E12*100)</f>
        <v>106.05269213621868</v>
      </c>
    </row>
    <row r="13" spans="1:11" x14ac:dyDescent="0.25">
      <c r="B13" s="95" t="s">
        <v>116</v>
      </c>
      <c r="C13" s="96"/>
      <c r="D13" s="9">
        <v>1014775.07</v>
      </c>
      <c r="E13" s="9">
        <f>SUM(List4!E12+List4!E15+List4!E19+List4!E23+List4!E27+List4!E29+List4!E33 )</f>
        <v>1139160</v>
      </c>
      <c r="F13" s="62">
        <v>1189599.97</v>
      </c>
      <c r="G13" s="17">
        <f t="shared" si="0"/>
        <v>117.2279458934678</v>
      </c>
      <c r="H13" s="17">
        <f>SUM(F13/E13*100)</f>
        <v>104.4278213771551</v>
      </c>
    </row>
    <row r="14" spans="1:11" x14ac:dyDescent="0.25">
      <c r="B14" s="95" t="s">
        <v>107</v>
      </c>
      <c r="C14" s="97"/>
      <c r="D14" s="9">
        <v>18775.23</v>
      </c>
      <c r="E14" s="9">
        <v>0</v>
      </c>
      <c r="F14" s="62">
        <v>0</v>
      </c>
      <c r="G14" s="17">
        <v>0</v>
      </c>
      <c r="H14" s="17">
        <v>0</v>
      </c>
    </row>
    <row r="15" spans="1:11" x14ac:dyDescent="0.25">
      <c r="B15" s="95" t="s">
        <v>117</v>
      </c>
      <c r="C15" s="96"/>
      <c r="D15" s="9">
        <f>SUM(D13:D14)</f>
        <v>1033550.2999999999</v>
      </c>
      <c r="E15" s="9">
        <v>1166360</v>
      </c>
      <c r="F15" s="62">
        <f>SUM(F13:F14)</f>
        <v>1189599.97</v>
      </c>
      <c r="G15" s="17">
        <f t="shared" si="0"/>
        <v>115.09841078852186</v>
      </c>
      <c r="H15" s="17">
        <f>SUM(F15/E15*100)</f>
        <v>101.99252117699508</v>
      </c>
    </row>
    <row r="16" spans="1:11" x14ac:dyDescent="0.25">
      <c r="B16" s="95" t="s">
        <v>118</v>
      </c>
      <c r="C16" s="96"/>
      <c r="D16" s="20">
        <f>SUM(D12-D15)</f>
        <v>99610.290000000154</v>
      </c>
      <c r="E16" s="20">
        <f>SUM(E12-E15)</f>
        <v>0</v>
      </c>
      <c r="F16" s="67">
        <f>SUM(F12-F15)</f>
        <v>47356.210000000196</v>
      </c>
      <c r="G16" s="25">
        <f t="shared" si="0"/>
        <v>47.541483916972958</v>
      </c>
      <c r="H16" s="25"/>
    </row>
    <row r="17" spans="2:8" x14ac:dyDescent="0.25">
      <c r="B17" s="1"/>
      <c r="C17" s="1"/>
      <c r="D17" s="1"/>
      <c r="E17" s="1"/>
      <c r="F17" s="1"/>
      <c r="G17" s="1"/>
      <c r="H17" s="1"/>
    </row>
    <row r="18" spans="2:8" x14ac:dyDescent="0.25">
      <c r="D18" s="1"/>
      <c r="E18" s="1"/>
      <c r="F18" s="1"/>
      <c r="G18" s="1"/>
      <c r="H18" s="1"/>
    </row>
    <row r="19" spans="2:8" x14ac:dyDescent="0.25">
      <c r="C19" s="33"/>
      <c r="D19" s="26" t="s">
        <v>238</v>
      </c>
      <c r="E19" s="33"/>
      <c r="F19" s="33"/>
      <c r="G19" s="33"/>
      <c r="H19" s="33"/>
    </row>
    <row r="21" spans="2:8" x14ac:dyDescent="0.25">
      <c r="B21" s="34" t="s">
        <v>119</v>
      </c>
      <c r="C21" s="35" t="s">
        <v>120</v>
      </c>
      <c r="D21" s="35" t="s">
        <v>217</v>
      </c>
      <c r="E21" s="35" t="s">
        <v>215</v>
      </c>
      <c r="F21" s="35" t="s">
        <v>218</v>
      </c>
      <c r="G21" s="36" t="s">
        <v>102</v>
      </c>
      <c r="H21" s="36" t="s">
        <v>21</v>
      </c>
    </row>
    <row r="22" spans="2:8" ht="8.1" customHeight="1" x14ac:dyDescent="0.25">
      <c r="B22" s="12">
        <v>1</v>
      </c>
      <c r="C22" s="38">
        <v>2</v>
      </c>
      <c r="D22" s="38">
        <v>3</v>
      </c>
      <c r="E22" s="38">
        <v>4</v>
      </c>
      <c r="F22" s="38">
        <v>5</v>
      </c>
      <c r="G22" s="38">
        <v>6</v>
      </c>
      <c r="H22" s="38">
        <v>7</v>
      </c>
    </row>
    <row r="23" spans="2:8" x14ac:dyDescent="0.25">
      <c r="B23" s="37" t="s">
        <v>121</v>
      </c>
      <c r="C23" s="36" t="s">
        <v>122</v>
      </c>
      <c r="D23" s="39">
        <v>1014775.07</v>
      </c>
      <c r="E23" s="39">
        <v>1166360</v>
      </c>
      <c r="F23" s="68">
        <v>1189599.97</v>
      </c>
      <c r="G23" s="40">
        <f>SUM(F23/D23*100)</f>
        <v>117.2279458934678</v>
      </c>
      <c r="H23" s="40">
        <f>SUM(F23/E23*100)</f>
        <v>101.99252117699508</v>
      </c>
    </row>
    <row r="24" spans="2:8" x14ac:dyDescent="0.25">
      <c r="B24" s="37" t="s">
        <v>123</v>
      </c>
      <c r="C24" s="36" t="s">
        <v>124</v>
      </c>
      <c r="D24" s="39">
        <v>1014775.07</v>
      </c>
      <c r="E24" s="39">
        <v>1166360</v>
      </c>
      <c r="F24" s="68">
        <v>1189599.97</v>
      </c>
      <c r="G24" s="40">
        <f>SUM(F24/D24*100)</f>
        <v>117.2279458934678</v>
      </c>
      <c r="H24" s="40">
        <f>SUM(F24/E24*100)</f>
        <v>101.99252117699508</v>
      </c>
    </row>
    <row r="29" spans="2:8" x14ac:dyDescent="0.25">
      <c r="B29" s="1" t="s">
        <v>243</v>
      </c>
      <c r="C29" s="1"/>
    </row>
  </sheetData>
  <mergeCells count="8">
    <mergeCell ref="B15:C15"/>
    <mergeCell ref="B16:C16"/>
    <mergeCell ref="C6:G6"/>
    <mergeCell ref="B10:C10"/>
    <mergeCell ref="B11:C11"/>
    <mergeCell ref="B12:C12"/>
    <mergeCell ref="B13:C13"/>
    <mergeCell ref="B14:C1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1"/>
  <sheetViews>
    <sheetView workbookViewId="0">
      <selection activeCell="B25" sqref="B25"/>
    </sheetView>
  </sheetViews>
  <sheetFormatPr defaultRowHeight="15" x14ac:dyDescent="0.25"/>
  <cols>
    <col min="2" max="2" width="12.7109375" customWidth="1"/>
    <col min="3" max="3" width="39.140625" customWidth="1"/>
    <col min="4" max="6" width="15.7109375" customWidth="1"/>
  </cols>
  <sheetData>
    <row r="1" spans="1:11" x14ac:dyDescent="0.25">
      <c r="A1" s="2" t="s">
        <v>0</v>
      </c>
      <c r="B1" s="2"/>
    </row>
    <row r="2" spans="1:11" x14ac:dyDescent="0.25">
      <c r="A2" s="2" t="s">
        <v>1</v>
      </c>
      <c r="B2" s="2"/>
    </row>
    <row r="3" spans="1:11" x14ac:dyDescent="0.25">
      <c r="A3" s="2" t="s">
        <v>2</v>
      </c>
      <c r="B3" s="2"/>
    </row>
    <row r="4" spans="1:11" x14ac:dyDescent="0.25">
      <c r="A4" s="2" t="s">
        <v>3</v>
      </c>
      <c r="B4" s="2"/>
    </row>
    <row r="5" spans="1:11" x14ac:dyDescent="0.25">
      <c r="A5" s="2" t="s">
        <v>4</v>
      </c>
      <c r="B5" s="2"/>
    </row>
    <row r="6" spans="1:11" x14ac:dyDescent="0.25">
      <c r="C6" s="2" t="s">
        <v>230</v>
      </c>
      <c r="I6" s="33"/>
      <c r="J6" s="33"/>
    </row>
    <row r="8" spans="1:11" ht="12.95" customHeight="1" x14ac:dyDescent="0.25">
      <c r="B8" s="104" t="s">
        <v>125</v>
      </c>
      <c r="C8" s="105"/>
      <c r="D8" s="98" t="s">
        <v>215</v>
      </c>
      <c r="E8" s="98" t="s">
        <v>219</v>
      </c>
      <c r="F8" s="98" t="s">
        <v>236</v>
      </c>
      <c r="G8" s="98" t="s">
        <v>126</v>
      </c>
      <c r="H8" s="1"/>
      <c r="I8" s="1"/>
      <c r="J8" s="1"/>
      <c r="K8" s="1"/>
    </row>
    <row r="9" spans="1:11" ht="12.95" customHeight="1" x14ac:dyDescent="0.25">
      <c r="B9" s="106"/>
      <c r="C9" s="107"/>
      <c r="D9" s="99"/>
      <c r="E9" s="99"/>
      <c r="F9" s="99"/>
      <c r="G9" s="99"/>
      <c r="H9" s="1"/>
      <c r="I9" s="1"/>
      <c r="J9" s="1"/>
      <c r="K9" s="1"/>
    </row>
    <row r="10" spans="1:11" ht="12.95" customHeight="1" x14ac:dyDescent="0.25">
      <c r="B10" s="108"/>
      <c r="C10" s="109"/>
      <c r="D10" s="100"/>
      <c r="E10" s="100"/>
      <c r="F10" s="100"/>
      <c r="G10" s="100"/>
      <c r="H10" s="1"/>
      <c r="I10" s="1"/>
      <c r="J10" s="1"/>
      <c r="K10" s="1"/>
    </row>
    <row r="11" spans="1:11" ht="8.1" customHeight="1" x14ac:dyDescent="0.25">
      <c r="B11" s="110">
        <v>1</v>
      </c>
      <c r="C11" s="111"/>
      <c r="D11" s="13">
        <v>2</v>
      </c>
      <c r="E11" s="13">
        <v>3</v>
      </c>
      <c r="F11" s="13">
        <v>4</v>
      </c>
      <c r="G11" s="12">
        <v>5</v>
      </c>
      <c r="H11" s="1"/>
      <c r="I11" s="1"/>
      <c r="J11" s="1"/>
      <c r="K11" s="1"/>
    </row>
    <row r="12" spans="1:11" ht="12.95" customHeight="1" x14ac:dyDescent="0.25">
      <c r="B12" s="101" t="s">
        <v>127</v>
      </c>
      <c r="C12" s="102"/>
      <c r="D12" s="9">
        <v>1166360</v>
      </c>
      <c r="E12" s="9">
        <v>1274760</v>
      </c>
      <c r="F12" s="62">
        <f>F13+'List5 (3)'!F35+'List5 (3)'!F37+'List5 (4)'!F22+'List5 (4)'!F25</f>
        <v>1189599.97</v>
      </c>
      <c r="G12" s="17">
        <f t="shared" ref="G12:G33" si="0">F12/E12*100</f>
        <v>93.319524459506098</v>
      </c>
      <c r="H12" s="1"/>
      <c r="I12" s="1"/>
      <c r="J12" s="1"/>
      <c r="K12" s="1"/>
    </row>
    <row r="13" spans="1:11" ht="12.95" customHeight="1" x14ac:dyDescent="0.25">
      <c r="B13" s="103" t="s">
        <v>128</v>
      </c>
      <c r="C13" s="102"/>
      <c r="D13" s="9">
        <v>987880</v>
      </c>
      <c r="E13" s="9">
        <v>997370</v>
      </c>
      <c r="F13" s="62">
        <v>1105181.03</v>
      </c>
      <c r="G13" s="17">
        <f t="shared" si="0"/>
        <v>110.80953206934237</v>
      </c>
      <c r="H13" s="1"/>
      <c r="I13" s="1"/>
      <c r="J13" s="1"/>
      <c r="K13" s="1"/>
    </row>
    <row r="14" spans="1:11" ht="12.95" customHeight="1" x14ac:dyDescent="0.25">
      <c r="B14" s="3" t="s">
        <v>130</v>
      </c>
      <c r="C14" s="41" t="s">
        <v>129</v>
      </c>
      <c r="D14" s="9">
        <f>SUM(D15:D18)</f>
        <v>6700</v>
      </c>
      <c r="E14" s="9">
        <f>SUM(E15:E18)</f>
        <v>6700</v>
      </c>
      <c r="F14" s="62">
        <f>SUM(F15:F18)</f>
        <v>29348.32</v>
      </c>
      <c r="G14" s="17">
        <f t="shared" si="0"/>
        <v>438.03462686567167</v>
      </c>
      <c r="H14" s="1"/>
      <c r="I14" s="1"/>
      <c r="J14" s="1"/>
      <c r="K14" s="1"/>
    </row>
    <row r="15" spans="1:11" ht="12.95" customHeight="1" x14ac:dyDescent="0.25">
      <c r="B15" s="48">
        <v>3212</v>
      </c>
      <c r="C15" s="3" t="s">
        <v>134</v>
      </c>
      <c r="D15" s="9">
        <v>2000</v>
      </c>
      <c r="E15" s="9">
        <v>2000</v>
      </c>
      <c r="F15" s="62">
        <v>3799.68</v>
      </c>
      <c r="G15" s="17">
        <f>F15/E15*100</f>
        <v>189.98400000000001</v>
      </c>
      <c r="H15" s="1"/>
      <c r="I15" s="1"/>
      <c r="J15" s="1"/>
      <c r="K15" s="1"/>
    </row>
    <row r="16" spans="1:11" ht="12.95" customHeight="1" x14ac:dyDescent="0.25">
      <c r="B16" s="6">
        <v>3223</v>
      </c>
      <c r="C16" s="3" t="s">
        <v>198</v>
      </c>
      <c r="D16" s="9">
        <v>0</v>
      </c>
      <c r="E16" s="9">
        <v>0</v>
      </c>
      <c r="F16" s="62">
        <v>22462.91</v>
      </c>
      <c r="G16" s="17"/>
      <c r="H16" s="1"/>
      <c r="I16" s="1"/>
      <c r="J16" s="1"/>
      <c r="K16" s="1"/>
    </row>
    <row r="17" spans="2:11" ht="12.95" customHeight="1" x14ac:dyDescent="0.25">
      <c r="B17" s="48">
        <v>3236</v>
      </c>
      <c r="C17" s="3" t="s">
        <v>145</v>
      </c>
      <c r="D17" s="9">
        <v>2200</v>
      </c>
      <c r="E17" s="9">
        <v>2200</v>
      </c>
      <c r="F17" s="62">
        <v>0</v>
      </c>
      <c r="G17" s="17">
        <f>F17/E17*100</f>
        <v>0</v>
      </c>
      <c r="H17" s="1"/>
      <c r="I17" s="1"/>
      <c r="J17" s="1"/>
      <c r="K17" s="1"/>
    </row>
    <row r="18" spans="2:11" ht="12.95" customHeight="1" x14ac:dyDescent="0.25">
      <c r="B18" s="27">
        <v>3291</v>
      </c>
      <c r="C18" s="3" t="s">
        <v>131</v>
      </c>
      <c r="D18" s="9">
        <v>2500</v>
      </c>
      <c r="E18" s="9">
        <v>2500</v>
      </c>
      <c r="F18" s="62">
        <v>3085.73</v>
      </c>
      <c r="G18" s="17">
        <f t="shared" si="0"/>
        <v>123.42919999999999</v>
      </c>
      <c r="H18" s="1"/>
      <c r="I18" s="1"/>
      <c r="J18" s="1"/>
      <c r="K18" s="1"/>
    </row>
    <row r="19" spans="2:11" ht="12.95" customHeight="1" x14ac:dyDescent="0.25">
      <c r="B19" s="3" t="s">
        <v>132</v>
      </c>
      <c r="C19" s="3" t="s">
        <v>141</v>
      </c>
      <c r="D19" s="9">
        <f>SUM(D20:D41)</f>
        <v>165190</v>
      </c>
      <c r="E19" s="9">
        <f>SUM(E20:E41)</f>
        <v>165190</v>
      </c>
      <c r="F19" s="62">
        <f>SUM(F20:F40)</f>
        <v>127616.00000000001</v>
      </c>
      <c r="G19" s="17">
        <f t="shared" si="0"/>
        <v>77.254071069677352</v>
      </c>
      <c r="H19" s="1"/>
      <c r="I19" s="1"/>
      <c r="J19" s="1"/>
      <c r="K19" s="1"/>
    </row>
    <row r="20" spans="2:11" ht="12.95" customHeight="1" x14ac:dyDescent="0.25">
      <c r="B20" s="12">
        <v>3211</v>
      </c>
      <c r="C20" s="3" t="s">
        <v>133</v>
      </c>
      <c r="D20" s="9">
        <v>200</v>
      </c>
      <c r="E20" s="9">
        <v>200</v>
      </c>
      <c r="F20" s="62">
        <v>188.03</v>
      </c>
      <c r="G20" s="17">
        <f t="shared" si="0"/>
        <v>94.015000000000001</v>
      </c>
      <c r="H20" s="1"/>
      <c r="I20" s="1"/>
      <c r="J20" s="1"/>
      <c r="K20" s="1"/>
    </row>
    <row r="21" spans="2:11" ht="12.95" customHeight="1" x14ac:dyDescent="0.25">
      <c r="B21" s="6">
        <v>3212</v>
      </c>
      <c r="C21" s="3" t="s">
        <v>134</v>
      </c>
      <c r="D21" s="9">
        <v>18200</v>
      </c>
      <c r="E21" s="9">
        <v>18200</v>
      </c>
      <c r="F21" s="62">
        <v>16429.7</v>
      </c>
      <c r="G21" s="17">
        <f t="shared" si="0"/>
        <v>90.273076923076928</v>
      </c>
      <c r="H21" s="1"/>
      <c r="I21" s="1"/>
      <c r="J21" s="1"/>
      <c r="K21" s="1"/>
    </row>
    <row r="22" spans="2:11" ht="12.95" customHeight="1" x14ac:dyDescent="0.25">
      <c r="B22" s="6">
        <v>3213</v>
      </c>
      <c r="C22" s="3" t="s">
        <v>135</v>
      </c>
      <c r="D22" s="9">
        <v>200</v>
      </c>
      <c r="E22" s="9">
        <v>200</v>
      </c>
      <c r="F22" s="62">
        <v>240.31</v>
      </c>
      <c r="G22" s="17">
        <f t="shared" si="0"/>
        <v>120.15500000000002</v>
      </c>
      <c r="H22" s="1"/>
      <c r="I22" s="1"/>
      <c r="J22" s="1"/>
      <c r="K22" s="1"/>
    </row>
    <row r="23" spans="2:11" ht="12.95" customHeight="1" x14ac:dyDescent="0.25">
      <c r="B23" s="6">
        <v>3221</v>
      </c>
      <c r="C23" s="3" t="s">
        <v>136</v>
      </c>
      <c r="D23" s="9">
        <v>1400</v>
      </c>
      <c r="E23" s="9">
        <v>1400</v>
      </c>
      <c r="F23" s="62">
        <v>1491.27</v>
      </c>
      <c r="G23" s="17">
        <f t="shared" si="0"/>
        <v>106.5192857142857</v>
      </c>
      <c r="H23" s="1"/>
      <c r="I23" s="1"/>
      <c r="J23" s="1"/>
      <c r="K23" s="1"/>
    </row>
    <row r="24" spans="2:11" ht="12.95" customHeight="1" x14ac:dyDescent="0.25">
      <c r="B24" s="6">
        <v>3222</v>
      </c>
      <c r="C24" s="3" t="s">
        <v>137</v>
      </c>
      <c r="D24" s="9">
        <v>128900</v>
      </c>
      <c r="E24" s="9">
        <v>128900</v>
      </c>
      <c r="F24" s="62">
        <v>96193.87</v>
      </c>
      <c r="G24" s="17">
        <f t="shared" si="0"/>
        <v>74.626741660201702</v>
      </c>
      <c r="H24" s="1"/>
      <c r="I24" s="1"/>
      <c r="J24" s="1"/>
      <c r="K24" s="1"/>
    </row>
    <row r="25" spans="2:11" ht="12.95" customHeight="1" x14ac:dyDescent="0.25">
      <c r="B25" s="6">
        <v>3224</v>
      </c>
      <c r="C25" s="3" t="s">
        <v>138</v>
      </c>
      <c r="D25" s="9">
        <v>700</v>
      </c>
      <c r="E25" s="9">
        <v>700</v>
      </c>
      <c r="F25" s="62">
        <v>761.44</v>
      </c>
      <c r="G25" s="17">
        <f t="shared" si="0"/>
        <v>108.77714285714286</v>
      </c>
      <c r="H25" s="1"/>
      <c r="I25" s="1"/>
      <c r="J25" s="1"/>
      <c r="K25" s="1"/>
    </row>
    <row r="26" spans="2:11" ht="12.95" customHeight="1" x14ac:dyDescent="0.25">
      <c r="B26" s="6">
        <v>3225</v>
      </c>
      <c r="C26" s="3" t="s">
        <v>139</v>
      </c>
      <c r="D26" s="9">
        <v>200</v>
      </c>
      <c r="E26" s="9">
        <v>200</v>
      </c>
      <c r="F26" s="62">
        <v>234.63</v>
      </c>
      <c r="G26" s="17">
        <f t="shared" si="0"/>
        <v>117.315</v>
      </c>
      <c r="H26" s="1"/>
      <c r="I26" s="1"/>
      <c r="J26" s="1"/>
      <c r="K26" s="1"/>
    </row>
    <row r="27" spans="2:11" ht="12.95" customHeight="1" x14ac:dyDescent="0.25">
      <c r="B27" s="6">
        <v>3231</v>
      </c>
      <c r="C27" s="24" t="s">
        <v>140</v>
      </c>
      <c r="D27" s="42">
        <v>600</v>
      </c>
      <c r="E27" s="42">
        <v>600</v>
      </c>
      <c r="F27" s="69">
        <v>667.42</v>
      </c>
      <c r="G27" s="45">
        <f t="shared" si="0"/>
        <v>111.23666666666665</v>
      </c>
      <c r="H27" s="1"/>
      <c r="I27" s="1"/>
      <c r="J27" s="1"/>
      <c r="K27" s="1"/>
    </row>
    <row r="28" spans="2:11" ht="12.95" customHeight="1" x14ac:dyDescent="0.25">
      <c r="B28" s="43">
        <v>3232</v>
      </c>
      <c r="C28" s="3" t="s">
        <v>142</v>
      </c>
      <c r="D28" s="9">
        <v>7700</v>
      </c>
      <c r="E28" s="9">
        <v>7700</v>
      </c>
      <c r="F28" s="62">
        <v>2293.64</v>
      </c>
      <c r="G28" s="17">
        <f t="shared" si="0"/>
        <v>29.787532467532468</v>
      </c>
      <c r="H28" s="1"/>
      <c r="I28" s="1"/>
      <c r="J28" s="1"/>
      <c r="K28" s="1"/>
    </row>
    <row r="29" spans="2:11" ht="12.95" customHeight="1" x14ac:dyDescent="0.25">
      <c r="B29" s="6">
        <v>3233</v>
      </c>
      <c r="C29" s="3" t="s">
        <v>143</v>
      </c>
      <c r="D29" s="9">
        <v>100</v>
      </c>
      <c r="E29" s="9">
        <v>100</v>
      </c>
      <c r="F29" s="62">
        <v>109.01</v>
      </c>
      <c r="G29" s="17">
        <f t="shared" si="0"/>
        <v>109.01</v>
      </c>
      <c r="H29" s="1"/>
      <c r="I29" s="1"/>
      <c r="J29" s="1"/>
      <c r="K29" s="1"/>
    </row>
    <row r="30" spans="2:11" ht="12.95" customHeight="1" x14ac:dyDescent="0.25">
      <c r="B30" s="6">
        <v>3234</v>
      </c>
      <c r="C30" s="3" t="s">
        <v>144</v>
      </c>
      <c r="D30" s="9">
        <v>2100</v>
      </c>
      <c r="E30" s="9">
        <v>2100</v>
      </c>
      <c r="F30" s="62">
        <v>2050.96</v>
      </c>
      <c r="G30" s="17">
        <f t="shared" si="0"/>
        <v>97.664761904761903</v>
      </c>
      <c r="H30" s="1"/>
      <c r="I30" s="1"/>
      <c r="J30" s="1"/>
      <c r="K30" s="1"/>
    </row>
    <row r="31" spans="2:11" ht="12.95" customHeight="1" x14ac:dyDescent="0.25">
      <c r="B31" s="6">
        <v>3236</v>
      </c>
      <c r="C31" s="3" t="s">
        <v>145</v>
      </c>
      <c r="D31" s="9">
        <v>900</v>
      </c>
      <c r="E31" s="9">
        <v>900</v>
      </c>
      <c r="F31" s="62">
        <v>5076.72</v>
      </c>
      <c r="G31" s="17">
        <f t="shared" si="0"/>
        <v>564.08000000000004</v>
      </c>
      <c r="H31" s="1"/>
      <c r="I31" s="1"/>
      <c r="J31" s="1"/>
      <c r="K31" s="1"/>
    </row>
    <row r="32" spans="2:11" ht="12.95" customHeight="1" x14ac:dyDescent="0.25">
      <c r="B32" s="6">
        <v>3237</v>
      </c>
      <c r="C32" s="3" t="s">
        <v>146</v>
      </c>
      <c r="D32" s="9">
        <v>300</v>
      </c>
      <c r="E32" s="9">
        <v>300</v>
      </c>
      <c r="F32" s="62">
        <v>266.64999999999998</v>
      </c>
      <c r="G32" s="17">
        <f t="shared" si="0"/>
        <v>88.883333333333326</v>
      </c>
      <c r="H32" s="1"/>
      <c r="I32" s="1"/>
      <c r="J32" s="1"/>
      <c r="K32" s="1"/>
    </row>
    <row r="33" spans="2:11" ht="12.95" customHeight="1" x14ac:dyDescent="0.25">
      <c r="B33" s="6">
        <v>3238</v>
      </c>
      <c r="C33" s="3" t="s">
        <v>147</v>
      </c>
      <c r="D33" s="9">
        <v>300</v>
      </c>
      <c r="E33" s="9">
        <v>300</v>
      </c>
      <c r="F33" s="62">
        <v>354.99</v>
      </c>
      <c r="G33" s="17">
        <f t="shared" si="0"/>
        <v>118.33</v>
      </c>
      <c r="H33" s="1"/>
      <c r="I33" s="1"/>
      <c r="J33" s="1"/>
      <c r="K33" s="1"/>
    </row>
    <row r="34" spans="2:11" ht="12.95" customHeight="1" x14ac:dyDescent="0.25">
      <c r="B34" s="6">
        <v>3239</v>
      </c>
      <c r="C34" s="3" t="s">
        <v>148</v>
      </c>
      <c r="D34" s="9">
        <v>400</v>
      </c>
      <c r="E34" s="9">
        <v>400</v>
      </c>
      <c r="F34" s="62">
        <v>446.17</v>
      </c>
      <c r="G34" s="17">
        <f xml:space="preserve"> F34/E34*100</f>
        <v>111.54250000000002</v>
      </c>
      <c r="H34" s="1"/>
      <c r="I34" s="1"/>
      <c r="J34" s="1"/>
      <c r="K34" s="1"/>
    </row>
    <row r="35" spans="2:11" ht="12.95" customHeight="1" x14ac:dyDescent="0.25">
      <c r="B35" s="6">
        <v>3292</v>
      </c>
      <c r="C35" s="3" t="s">
        <v>149</v>
      </c>
      <c r="D35" s="9">
        <v>2000</v>
      </c>
      <c r="E35" s="9">
        <v>2000</v>
      </c>
      <c r="F35" s="62">
        <v>174</v>
      </c>
      <c r="G35" s="17">
        <f>F35/E35*100</f>
        <v>8.6999999999999993</v>
      </c>
      <c r="H35" s="1"/>
      <c r="I35" s="1"/>
      <c r="J35" s="1"/>
      <c r="K35" s="1"/>
    </row>
    <row r="36" spans="2:11" ht="12.95" customHeight="1" x14ac:dyDescent="0.25">
      <c r="B36" s="6">
        <v>3293</v>
      </c>
      <c r="C36" s="3" t="s">
        <v>150</v>
      </c>
      <c r="D36" s="9">
        <v>100</v>
      </c>
      <c r="E36" s="9">
        <v>100</v>
      </c>
      <c r="F36" s="62">
        <v>78.62</v>
      </c>
      <c r="G36" s="17">
        <f>F36/E36*100</f>
        <v>78.62</v>
      </c>
      <c r="H36" s="1"/>
      <c r="I36" s="1"/>
      <c r="J36" s="1"/>
      <c r="K36" s="1"/>
    </row>
    <row r="37" spans="2:11" ht="12.95" customHeight="1" x14ac:dyDescent="0.25">
      <c r="B37" s="6">
        <v>3294</v>
      </c>
      <c r="C37" s="3" t="s">
        <v>151</v>
      </c>
      <c r="D37" s="9">
        <v>60</v>
      </c>
      <c r="E37" s="9">
        <v>60</v>
      </c>
      <c r="F37" s="62">
        <v>41.74</v>
      </c>
      <c r="G37" s="17">
        <v>0</v>
      </c>
      <c r="H37" s="1"/>
      <c r="I37" s="1"/>
      <c r="J37" s="1"/>
      <c r="K37" s="1"/>
    </row>
    <row r="38" spans="2:11" ht="12.95" customHeight="1" x14ac:dyDescent="0.25">
      <c r="B38" s="6">
        <v>3299</v>
      </c>
      <c r="C38" s="3" t="s">
        <v>152</v>
      </c>
      <c r="D38" s="9">
        <v>500</v>
      </c>
      <c r="E38" s="9">
        <v>500</v>
      </c>
      <c r="F38" s="62">
        <v>262.77</v>
      </c>
      <c r="G38" s="17">
        <f>F38/E38*100</f>
        <v>52.554000000000002</v>
      </c>
      <c r="H38" s="1"/>
      <c r="I38" s="1"/>
      <c r="J38" s="1"/>
      <c r="K38" s="1"/>
    </row>
    <row r="39" spans="2:11" ht="12.95" customHeight="1" x14ac:dyDescent="0.25">
      <c r="B39" s="6">
        <v>3431</v>
      </c>
      <c r="C39" s="3" t="s">
        <v>153</v>
      </c>
      <c r="D39" s="9">
        <v>200</v>
      </c>
      <c r="E39" s="9">
        <v>200</v>
      </c>
      <c r="F39" s="62">
        <v>249.82</v>
      </c>
      <c r="G39" s="17">
        <f>F39/E39*100</f>
        <v>124.90999999999998</v>
      </c>
    </row>
    <row r="40" spans="2:11" ht="12.95" customHeight="1" x14ac:dyDescent="0.25">
      <c r="B40" s="6">
        <v>3433</v>
      </c>
      <c r="C40" s="3" t="s">
        <v>154</v>
      </c>
      <c r="D40" s="9">
        <v>100</v>
      </c>
      <c r="E40" s="9">
        <v>100</v>
      </c>
      <c r="F40" s="62">
        <v>4.24</v>
      </c>
      <c r="G40" s="17">
        <f>F40/E40*100</f>
        <v>4.24</v>
      </c>
    </row>
    <row r="41" spans="2:11" ht="12.95" customHeight="1" x14ac:dyDescent="0.25">
      <c r="B41" s="6">
        <v>3434</v>
      </c>
      <c r="C41" s="3" t="s">
        <v>220</v>
      </c>
      <c r="D41" s="9">
        <v>30</v>
      </c>
      <c r="E41" s="9">
        <v>30</v>
      </c>
      <c r="F41" s="62">
        <v>0</v>
      </c>
      <c r="G41" s="17">
        <f>F41/E41*100</f>
        <v>0</v>
      </c>
    </row>
  </sheetData>
  <mergeCells count="8">
    <mergeCell ref="F8:F10"/>
    <mergeCell ref="G8:G10"/>
    <mergeCell ref="B12:C12"/>
    <mergeCell ref="B13:C13"/>
    <mergeCell ref="B8:C10"/>
    <mergeCell ref="B11:C11"/>
    <mergeCell ref="D8:D10"/>
    <mergeCell ref="E8:E10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2"/>
  <sheetViews>
    <sheetView workbookViewId="0">
      <selection activeCell="C7" sqref="C7"/>
    </sheetView>
  </sheetViews>
  <sheetFormatPr defaultRowHeight="15" x14ac:dyDescent="0.25"/>
  <cols>
    <col min="2" max="2" width="12.7109375" customWidth="1"/>
    <col min="3" max="3" width="41.85546875" customWidth="1"/>
    <col min="4" max="6" width="15.7109375" customWidth="1"/>
  </cols>
  <sheetData>
    <row r="1" spans="1:11" x14ac:dyDescent="0.25">
      <c r="A1" s="2" t="s">
        <v>0</v>
      </c>
      <c r="B1" s="2"/>
    </row>
    <row r="2" spans="1:11" x14ac:dyDescent="0.25">
      <c r="A2" s="2" t="s">
        <v>1</v>
      </c>
      <c r="B2" s="2"/>
    </row>
    <row r="3" spans="1:11" x14ac:dyDescent="0.25">
      <c r="A3" s="2" t="s">
        <v>2</v>
      </c>
      <c r="B3" s="2"/>
    </row>
    <row r="4" spans="1:11" x14ac:dyDescent="0.25">
      <c r="A4" s="2" t="s">
        <v>3</v>
      </c>
      <c r="B4" s="2"/>
    </row>
    <row r="5" spans="1:11" x14ac:dyDescent="0.25">
      <c r="A5" s="2" t="s">
        <v>4</v>
      </c>
      <c r="B5" s="2"/>
    </row>
    <row r="6" spans="1:11" x14ac:dyDescent="0.25">
      <c r="C6" s="2" t="s">
        <v>242</v>
      </c>
      <c r="I6" s="33"/>
      <c r="J6" s="33"/>
    </row>
    <row r="8" spans="1:11" ht="12.95" customHeight="1" x14ac:dyDescent="0.25">
      <c r="B8" s="104" t="s">
        <v>125</v>
      </c>
      <c r="C8" s="105"/>
      <c r="D8" s="98" t="s">
        <v>215</v>
      </c>
      <c r="E8" s="98" t="s">
        <v>219</v>
      </c>
      <c r="F8" s="98" t="s">
        <v>236</v>
      </c>
      <c r="G8" s="98" t="s">
        <v>126</v>
      </c>
      <c r="H8" s="1"/>
      <c r="I8" s="1"/>
      <c r="J8" s="1"/>
      <c r="K8" s="1"/>
    </row>
    <row r="9" spans="1:11" ht="12.95" customHeight="1" x14ac:dyDescent="0.25">
      <c r="B9" s="106"/>
      <c r="C9" s="107"/>
      <c r="D9" s="99"/>
      <c r="E9" s="99"/>
      <c r="F9" s="99"/>
      <c r="G9" s="99"/>
      <c r="H9" s="1"/>
      <c r="I9" s="1"/>
      <c r="J9" s="1"/>
      <c r="K9" s="1"/>
    </row>
    <row r="10" spans="1:11" ht="12.95" customHeight="1" x14ac:dyDescent="0.25">
      <c r="B10" s="108"/>
      <c r="C10" s="109"/>
      <c r="D10" s="100"/>
      <c r="E10" s="100"/>
      <c r="F10" s="100"/>
      <c r="G10" s="100"/>
      <c r="H10" s="1"/>
      <c r="I10" s="1"/>
      <c r="J10" s="1"/>
      <c r="K10" s="1"/>
    </row>
    <row r="11" spans="1:11" ht="8.1" customHeight="1" x14ac:dyDescent="0.25">
      <c r="B11" s="110">
        <v>1</v>
      </c>
      <c r="C11" s="111"/>
      <c r="D11" s="13">
        <v>2</v>
      </c>
      <c r="E11" s="13">
        <v>3</v>
      </c>
      <c r="F11" s="13">
        <v>4</v>
      </c>
      <c r="G11" s="12">
        <v>5</v>
      </c>
      <c r="H11" s="1"/>
      <c r="I11" s="1"/>
      <c r="J11" s="1"/>
      <c r="K11" s="1"/>
    </row>
    <row r="12" spans="1:11" ht="12.95" customHeight="1" x14ac:dyDescent="0.25">
      <c r="B12" s="24" t="s">
        <v>155</v>
      </c>
      <c r="C12" s="44" t="s">
        <v>156</v>
      </c>
      <c r="D12" s="9">
        <f>SUM(D13:D35)</f>
        <v>195000</v>
      </c>
      <c r="E12" s="9">
        <f>SUM('List5 (2)'!E13:E35)</f>
        <v>195000</v>
      </c>
      <c r="F12" s="62">
        <f>SUM(F13:F35)</f>
        <v>162568.23000000001</v>
      </c>
      <c r="G12" s="17">
        <f>F12/E12*100</f>
        <v>83.368323076923076</v>
      </c>
      <c r="H12" s="1"/>
      <c r="I12" s="1"/>
      <c r="J12" s="1"/>
      <c r="K12" s="1"/>
    </row>
    <row r="13" spans="1:11" ht="12.95" customHeight="1" x14ac:dyDescent="0.25">
      <c r="B13" s="6">
        <v>3211</v>
      </c>
      <c r="C13" s="44" t="s">
        <v>133</v>
      </c>
      <c r="D13" s="9">
        <v>8500</v>
      </c>
      <c r="E13" s="9">
        <v>8500</v>
      </c>
      <c r="F13" s="62">
        <v>9248.09</v>
      </c>
      <c r="G13" s="17">
        <f>F13/E13*100</f>
        <v>108.80105882352942</v>
      </c>
      <c r="H13" s="1"/>
      <c r="I13" s="1"/>
      <c r="J13" s="1"/>
      <c r="K13" s="1"/>
    </row>
    <row r="14" spans="1:11" ht="12.95" customHeight="1" x14ac:dyDescent="0.25">
      <c r="B14" s="6">
        <v>3213</v>
      </c>
      <c r="C14" s="41" t="s">
        <v>157</v>
      </c>
      <c r="D14" s="9">
        <v>2500</v>
      </c>
      <c r="E14" s="9">
        <v>2500</v>
      </c>
      <c r="F14" s="62">
        <v>2487.09</v>
      </c>
      <c r="G14" s="17">
        <f>F14/E14*100</f>
        <v>99.48360000000001</v>
      </c>
      <c r="H14" s="1"/>
      <c r="I14" s="1"/>
      <c r="J14" s="1"/>
      <c r="K14" s="1"/>
    </row>
    <row r="15" spans="1:11" ht="12.95" customHeight="1" x14ac:dyDescent="0.25">
      <c r="B15" s="27">
        <v>3221</v>
      </c>
      <c r="C15" s="3" t="s">
        <v>136</v>
      </c>
      <c r="D15" s="9">
        <v>10300</v>
      </c>
      <c r="E15" s="9">
        <v>10300</v>
      </c>
      <c r="F15" s="62">
        <v>9381.7099999999991</v>
      </c>
      <c r="G15" s="17">
        <f>F15/E15*100</f>
        <v>91.084563106796111</v>
      </c>
      <c r="H15" s="1"/>
      <c r="I15" s="1"/>
      <c r="J15" s="1"/>
      <c r="K15" s="1"/>
    </row>
    <row r="16" spans="1:11" ht="12.95" customHeight="1" x14ac:dyDescent="0.25">
      <c r="B16" s="6">
        <v>3222</v>
      </c>
      <c r="C16" s="3" t="s">
        <v>137</v>
      </c>
      <c r="D16" s="9">
        <v>2100</v>
      </c>
      <c r="E16" s="9">
        <v>2100</v>
      </c>
      <c r="F16" s="62">
        <v>232.22</v>
      </c>
      <c r="G16" s="17">
        <f>F16/E16*100</f>
        <v>11.058095238095238</v>
      </c>
      <c r="H16" s="1"/>
      <c r="I16" s="1"/>
      <c r="J16" s="1"/>
      <c r="K16" s="1"/>
    </row>
    <row r="17" spans="2:11" ht="12.95" customHeight="1" x14ac:dyDescent="0.25">
      <c r="B17" s="12">
        <v>3223</v>
      </c>
      <c r="C17" s="3" t="s">
        <v>158</v>
      </c>
      <c r="D17" s="9">
        <v>37700</v>
      </c>
      <c r="E17" s="9">
        <v>37700</v>
      </c>
      <c r="F17" s="62">
        <v>20358.79</v>
      </c>
      <c r="G17" s="17">
        <f t="shared" ref="G17:G35" si="0">F17/E17*100</f>
        <v>54.002095490716187</v>
      </c>
      <c r="H17" s="1"/>
      <c r="I17" s="1"/>
      <c r="J17" s="1"/>
      <c r="K17" s="1"/>
    </row>
    <row r="18" spans="2:11" ht="12.95" customHeight="1" x14ac:dyDescent="0.25">
      <c r="B18" s="6">
        <v>3224</v>
      </c>
      <c r="C18" s="3" t="s">
        <v>159</v>
      </c>
      <c r="D18" s="9">
        <v>14000</v>
      </c>
      <c r="E18" s="9">
        <v>14000</v>
      </c>
      <c r="F18" s="62">
        <v>7417.99</v>
      </c>
      <c r="G18" s="17">
        <f t="shared" si="0"/>
        <v>52.985642857142857</v>
      </c>
      <c r="H18" s="1"/>
      <c r="I18" s="1"/>
      <c r="J18" s="1"/>
      <c r="K18" s="1"/>
    </row>
    <row r="19" spans="2:11" ht="12.95" customHeight="1" x14ac:dyDescent="0.25">
      <c r="B19" s="6">
        <v>3225</v>
      </c>
      <c r="C19" s="3" t="s">
        <v>160</v>
      </c>
      <c r="D19" s="9">
        <v>19000</v>
      </c>
      <c r="E19" s="9">
        <v>19000</v>
      </c>
      <c r="F19" s="62">
        <v>9550.94</v>
      </c>
      <c r="G19" s="17">
        <f t="shared" si="0"/>
        <v>50.268105263157906</v>
      </c>
      <c r="H19" s="1"/>
      <c r="I19" s="1"/>
      <c r="J19" s="1"/>
      <c r="K19" s="1"/>
    </row>
    <row r="20" spans="2:11" ht="12.95" customHeight="1" x14ac:dyDescent="0.25">
      <c r="B20" s="6">
        <v>3227</v>
      </c>
      <c r="C20" s="3" t="s">
        <v>161</v>
      </c>
      <c r="D20" s="9">
        <v>2000</v>
      </c>
      <c r="E20" s="9">
        <v>2000</v>
      </c>
      <c r="F20" s="62">
        <v>1553.38</v>
      </c>
      <c r="G20" s="17">
        <f t="shared" si="0"/>
        <v>77.669000000000011</v>
      </c>
      <c r="H20" s="1"/>
      <c r="I20" s="1"/>
      <c r="J20" s="1"/>
      <c r="K20" s="1"/>
    </row>
    <row r="21" spans="2:11" ht="12.95" customHeight="1" x14ac:dyDescent="0.25">
      <c r="B21" s="6">
        <v>3231</v>
      </c>
      <c r="C21" s="3" t="s">
        <v>140</v>
      </c>
      <c r="D21" s="9">
        <v>3000</v>
      </c>
      <c r="E21" s="9">
        <v>3000</v>
      </c>
      <c r="F21" s="62">
        <v>1916.35</v>
      </c>
      <c r="G21" s="17">
        <f t="shared" si="0"/>
        <v>63.878333333333323</v>
      </c>
      <c r="H21" s="1"/>
      <c r="I21" s="1"/>
      <c r="J21" s="1"/>
      <c r="K21" s="1"/>
    </row>
    <row r="22" spans="2:11" ht="12.95" customHeight="1" x14ac:dyDescent="0.25">
      <c r="B22" s="6">
        <v>3232</v>
      </c>
      <c r="C22" s="3" t="s">
        <v>162</v>
      </c>
      <c r="D22" s="9">
        <v>28000</v>
      </c>
      <c r="E22" s="9">
        <v>28000</v>
      </c>
      <c r="F22" s="62">
        <v>36024.04</v>
      </c>
      <c r="G22" s="17">
        <f t="shared" si="0"/>
        <v>128.65728571428571</v>
      </c>
      <c r="H22" s="1"/>
      <c r="I22" s="1"/>
      <c r="J22" s="1"/>
      <c r="K22" s="1"/>
    </row>
    <row r="23" spans="2:11" ht="12.95" customHeight="1" x14ac:dyDescent="0.25">
      <c r="B23" s="6">
        <v>3233</v>
      </c>
      <c r="C23" s="3" t="s">
        <v>143</v>
      </c>
      <c r="D23" s="9">
        <v>500</v>
      </c>
      <c r="E23" s="9">
        <v>500</v>
      </c>
      <c r="F23" s="62">
        <v>830.99</v>
      </c>
      <c r="G23" s="17">
        <f t="shared" si="0"/>
        <v>166.19800000000001</v>
      </c>
      <c r="H23" s="1"/>
      <c r="I23" s="1"/>
      <c r="J23" s="1"/>
      <c r="K23" s="1"/>
    </row>
    <row r="24" spans="2:11" ht="12.95" customHeight="1" x14ac:dyDescent="0.25">
      <c r="B24" s="6">
        <v>3234</v>
      </c>
      <c r="C24" s="24" t="s">
        <v>144</v>
      </c>
      <c r="D24" s="42">
        <v>26110</v>
      </c>
      <c r="E24" s="42">
        <v>26110</v>
      </c>
      <c r="F24" s="69">
        <v>23707.7</v>
      </c>
      <c r="G24" s="45">
        <f t="shared" si="0"/>
        <v>90.799310608962088</v>
      </c>
      <c r="H24" s="1"/>
      <c r="I24" s="1"/>
      <c r="J24" s="1"/>
      <c r="K24" s="1"/>
    </row>
    <row r="25" spans="2:11" ht="12.95" customHeight="1" x14ac:dyDescent="0.25">
      <c r="B25" s="43">
        <v>3235</v>
      </c>
      <c r="C25" s="3" t="s">
        <v>163</v>
      </c>
      <c r="D25" s="9">
        <v>500</v>
      </c>
      <c r="E25" s="9">
        <v>500</v>
      </c>
      <c r="F25" s="62">
        <v>346.1</v>
      </c>
      <c r="G25" s="17">
        <f t="shared" si="0"/>
        <v>69.22</v>
      </c>
      <c r="H25" s="1"/>
      <c r="I25" s="1"/>
      <c r="J25" s="1"/>
      <c r="K25" s="1"/>
    </row>
    <row r="26" spans="2:11" ht="12.95" customHeight="1" x14ac:dyDescent="0.25">
      <c r="B26" s="6">
        <v>3236</v>
      </c>
      <c r="C26" s="3" t="s">
        <v>145</v>
      </c>
      <c r="D26" s="9">
        <v>3000</v>
      </c>
      <c r="E26" s="9">
        <v>3000</v>
      </c>
      <c r="F26" s="62">
        <v>2073.91</v>
      </c>
      <c r="G26" s="17">
        <f t="shared" si="0"/>
        <v>69.130333333333326</v>
      </c>
      <c r="H26" s="1"/>
      <c r="I26" s="1"/>
      <c r="J26" s="1"/>
      <c r="K26" s="1"/>
    </row>
    <row r="27" spans="2:11" ht="12.95" customHeight="1" x14ac:dyDescent="0.25">
      <c r="B27" s="6">
        <v>3237</v>
      </c>
      <c r="C27" s="3" t="s">
        <v>146</v>
      </c>
      <c r="D27" s="9">
        <v>12000</v>
      </c>
      <c r="E27" s="9">
        <v>12000</v>
      </c>
      <c r="F27" s="62">
        <v>9815.9599999999991</v>
      </c>
      <c r="G27" s="17">
        <f t="shared" si="0"/>
        <v>81.799666666666653</v>
      </c>
      <c r="H27" s="1"/>
      <c r="I27" s="1"/>
      <c r="J27" s="1"/>
      <c r="K27" s="1"/>
    </row>
    <row r="28" spans="2:11" ht="12.95" customHeight="1" x14ac:dyDescent="0.25">
      <c r="B28" s="6">
        <v>3238</v>
      </c>
      <c r="C28" s="3" t="s">
        <v>147</v>
      </c>
      <c r="D28" s="9">
        <v>10000</v>
      </c>
      <c r="E28" s="9">
        <v>10000</v>
      </c>
      <c r="F28" s="62">
        <v>8697.74</v>
      </c>
      <c r="G28" s="17">
        <f t="shared" si="0"/>
        <v>86.977399999999989</v>
      </c>
      <c r="H28" s="1"/>
      <c r="I28" s="1"/>
      <c r="J28" s="1"/>
      <c r="K28" s="1"/>
    </row>
    <row r="29" spans="2:11" ht="12.95" customHeight="1" x14ac:dyDescent="0.25">
      <c r="B29" s="6">
        <v>3239</v>
      </c>
      <c r="C29" s="3" t="s">
        <v>164</v>
      </c>
      <c r="D29" s="9">
        <v>2100</v>
      </c>
      <c r="E29" s="9">
        <v>2100</v>
      </c>
      <c r="F29" s="62">
        <v>2703.77</v>
      </c>
      <c r="G29" s="17">
        <f t="shared" si="0"/>
        <v>128.75095238095238</v>
      </c>
      <c r="H29" s="1"/>
      <c r="I29" s="1"/>
      <c r="J29" s="1"/>
      <c r="K29" s="1"/>
    </row>
    <row r="30" spans="2:11" ht="12.95" customHeight="1" x14ac:dyDescent="0.25">
      <c r="B30" s="6">
        <v>3292</v>
      </c>
      <c r="C30" s="3" t="s">
        <v>149</v>
      </c>
      <c r="D30" s="9">
        <v>300</v>
      </c>
      <c r="E30" s="9">
        <v>300</v>
      </c>
      <c r="F30" s="62">
        <v>169.37</v>
      </c>
      <c r="G30" s="17">
        <f t="shared" si="0"/>
        <v>56.456666666666663</v>
      </c>
      <c r="H30" s="1"/>
      <c r="I30" s="1"/>
      <c r="J30" s="1"/>
      <c r="K30" s="1"/>
    </row>
    <row r="31" spans="2:11" ht="12.95" customHeight="1" x14ac:dyDescent="0.25">
      <c r="B31" s="6">
        <v>3294</v>
      </c>
      <c r="C31" s="3" t="s">
        <v>151</v>
      </c>
      <c r="D31" s="9">
        <v>130</v>
      </c>
      <c r="E31" s="9">
        <v>130</v>
      </c>
      <c r="F31" s="62">
        <v>28.26</v>
      </c>
      <c r="G31" s="17">
        <f t="shared" si="0"/>
        <v>21.738461538461539</v>
      </c>
      <c r="H31" s="1"/>
      <c r="I31" s="1"/>
      <c r="J31" s="1"/>
      <c r="K31" s="1"/>
    </row>
    <row r="32" spans="2:11" ht="12.95" customHeight="1" x14ac:dyDescent="0.25">
      <c r="B32" s="6">
        <v>3295</v>
      </c>
      <c r="C32" s="3" t="s">
        <v>165</v>
      </c>
      <c r="D32" s="9">
        <v>660</v>
      </c>
      <c r="E32" s="9">
        <v>660</v>
      </c>
      <c r="F32" s="62">
        <v>610.6</v>
      </c>
      <c r="G32" s="17">
        <f t="shared" si="0"/>
        <v>92.515151515151516</v>
      </c>
      <c r="H32" s="1"/>
      <c r="I32" s="1"/>
      <c r="J32" s="1"/>
      <c r="K32" s="1"/>
    </row>
    <row r="33" spans="2:11" ht="12.95" customHeight="1" x14ac:dyDescent="0.25">
      <c r="B33" s="6">
        <v>3296</v>
      </c>
      <c r="C33" s="3" t="s">
        <v>166</v>
      </c>
      <c r="D33" s="9">
        <v>900</v>
      </c>
      <c r="E33" s="9">
        <v>900</v>
      </c>
      <c r="F33" s="62">
        <v>0</v>
      </c>
      <c r="G33" s="17">
        <f t="shared" si="0"/>
        <v>0</v>
      </c>
      <c r="H33" s="1"/>
      <c r="I33" s="1"/>
      <c r="J33" s="1"/>
      <c r="K33" s="1"/>
    </row>
    <row r="34" spans="2:11" ht="12.95" customHeight="1" x14ac:dyDescent="0.25">
      <c r="B34" s="6">
        <v>3299</v>
      </c>
      <c r="C34" s="3" t="s">
        <v>167</v>
      </c>
      <c r="D34" s="9">
        <v>9700</v>
      </c>
      <c r="E34" s="9">
        <v>9700</v>
      </c>
      <c r="F34" s="62">
        <v>12501.81</v>
      </c>
      <c r="G34" s="17">
        <f t="shared" si="0"/>
        <v>128.88463917525772</v>
      </c>
      <c r="H34" s="1"/>
      <c r="I34" s="1"/>
      <c r="J34" s="1"/>
      <c r="K34" s="1"/>
    </row>
    <row r="35" spans="2:11" ht="12.95" customHeight="1" x14ac:dyDescent="0.25">
      <c r="B35" s="6">
        <v>3431</v>
      </c>
      <c r="C35" s="3" t="s">
        <v>168</v>
      </c>
      <c r="D35" s="9">
        <v>2000</v>
      </c>
      <c r="E35" s="9">
        <v>2000</v>
      </c>
      <c r="F35" s="62">
        <v>2911.42</v>
      </c>
      <c r="G35" s="17">
        <f t="shared" si="0"/>
        <v>145.571</v>
      </c>
      <c r="H35" s="1"/>
      <c r="I35" s="1"/>
      <c r="J35" s="1"/>
      <c r="K35" s="1"/>
    </row>
    <row r="36" spans="2:11" ht="12.95" customHeight="1" x14ac:dyDescent="0.25">
      <c r="B36" s="6" t="s">
        <v>197</v>
      </c>
      <c r="C36" s="3" t="s">
        <v>106</v>
      </c>
      <c r="D36" s="9">
        <f>SUM(D37:D42)</f>
        <v>4010</v>
      </c>
      <c r="E36" s="9">
        <f>SUM(E37:E42)</f>
        <v>4010</v>
      </c>
      <c r="F36" s="62">
        <f>SUM(F37:F42)</f>
        <v>2747.51</v>
      </c>
      <c r="G36" s="17">
        <f>F36/E36*100</f>
        <v>68.516458852867828</v>
      </c>
    </row>
    <row r="37" spans="2:11" ht="12.95" customHeight="1" x14ac:dyDescent="0.25">
      <c r="B37" s="6">
        <v>3221</v>
      </c>
      <c r="C37" s="3" t="s">
        <v>136</v>
      </c>
      <c r="D37" s="9">
        <v>150</v>
      </c>
      <c r="E37" s="9">
        <v>150</v>
      </c>
      <c r="F37" s="62">
        <v>0</v>
      </c>
      <c r="G37" s="17">
        <v>0</v>
      </c>
    </row>
    <row r="38" spans="2:11" ht="12.95" customHeight="1" x14ac:dyDescent="0.25">
      <c r="B38" s="6">
        <v>3222</v>
      </c>
      <c r="C38" s="3" t="s">
        <v>137</v>
      </c>
      <c r="D38" s="9">
        <v>700</v>
      </c>
      <c r="E38" s="9">
        <v>700</v>
      </c>
      <c r="F38" s="62">
        <v>2735.17</v>
      </c>
      <c r="G38" s="17">
        <f>F38/E38*100</f>
        <v>390.73857142857145</v>
      </c>
    </row>
    <row r="39" spans="2:11" ht="12.95" customHeight="1" x14ac:dyDescent="0.25">
      <c r="B39" s="6">
        <v>3223</v>
      </c>
      <c r="C39" s="3" t="s">
        <v>158</v>
      </c>
      <c r="D39" s="9">
        <v>200</v>
      </c>
      <c r="E39" s="9">
        <v>200</v>
      </c>
      <c r="F39" s="62">
        <v>0</v>
      </c>
      <c r="G39" s="17">
        <v>0</v>
      </c>
    </row>
    <row r="40" spans="2:11" ht="12.95" customHeight="1" x14ac:dyDescent="0.25">
      <c r="B40" s="6">
        <v>3232</v>
      </c>
      <c r="C40" s="3" t="s">
        <v>162</v>
      </c>
      <c r="D40" s="9">
        <v>2800</v>
      </c>
      <c r="E40" s="9">
        <v>2800</v>
      </c>
      <c r="F40" s="62">
        <v>0</v>
      </c>
      <c r="G40" s="17">
        <v>0</v>
      </c>
    </row>
    <row r="41" spans="2:11" ht="12.95" customHeight="1" x14ac:dyDescent="0.25">
      <c r="B41" s="6">
        <v>3234</v>
      </c>
      <c r="C41" s="24" t="s">
        <v>144</v>
      </c>
      <c r="D41" s="9">
        <v>150</v>
      </c>
      <c r="E41" s="9">
        <v>150</v>
      </c>
      <c r="F41" s="62">
        <v>0</v>
      </c>
      <c r="G41" s="17">
        <v>0</v>
      </c>
    </row>
    <row r="42" spans="2:11" ht="12.95" customHeight="1" x14ac:dyDescent="0.25">
      <c r="B42" s="6">
        <v>3431</v>
      </c>
      <c r="C42" s="3" t="s">
        <v>168</v>
      </c>
      <c r="D42" s="9">
        <v>10</v>
      </c>
      <c r="E42" s="9">
        <v>10</v>
      </c>
      <c r="F42" s="62">
        <v>12.34</v>
      </c>
      <c r="G42" s="17">
        <f>F42/E42*100</f>
        <v>123.4</v>
      </c>
    </row>
  </sheetData>
  <mergeCells count="6">
    <mergeCell ref="G8:G10"/>
    <mergeCell ref="B11:C11"/>
    <mergeCell ref="B8:C10"/>
    <mergeCell ref="D8:D10"/>
    <mergeCell ref="E8:E10"/>
    <mergeCell ref="F8:F10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1"/>
  <sheetViews>
    <sheetView workbookViewId="0">
      <selection activeCell="C7" sqref="C7"/>
    </sheetView>
  </sheetViews>
  <sheetFormatPr defaultRowHeight="15" x14ac:dyDescent="0.25"/>
  <cols>
    <col min="2" max="2" width="12.7109375" customWidth="1"/>
    <col min="3" max="3" width="42.42578125" customWidth="1"/>
    <col min="4" max="6" width="15.7109375" customWidth="1"/>
  </cols>
  <sheetData>
    <row r="1" spans="1:11" x14ac:dyDescent="0.25">
      <c r="A1" s="2" t="s">
        <v>0</v>
      </c>
      <c r="B1" s="2"/>
    </row>
    <row r="2" spans="1:11" x14ac:dyDescent="0.25">
      <c r="A2" s="2" t="s">
        <v>1</v>
      </c>
      <c r="B2" s="2"/>
    </row>
    <row r="3" spans="1:11" x14ac:dyDescent="0.25">
      <c r="A3" s="2" t="s">
        <v>2</v>
      </c>
      <c r="B3" s="2"/>
    </row>
    <row r="4" spans="1:11" x14ac:dyDescent="0.25">
      <c r="A4" s="2" t="s">
        <v>3</v>
      </c>
      <c r="B4" s="2"/>
    </row>
    <row r="5" spans="1:11" x14ac:dyDescent="0.25">
      <c r="A5" s="2" t="s">
        <v>4</v>
      </c>
      <c r="B5" s="2"/>
    </row>
    <row r="6" spans="1:11" x14ac:dyDescent="0.25">
      <c r="C6" s="2" t="s">
        <v>241</v>
      </c>
      <c r="I6" s="33"/>
      <c r="J6" s="33"/>
    </row>
    <row r="8" spans="1:11" ht="12.95" customHeight="1" x14ac:dyDescent="0.25">
      <c r="B8" s="104" t="s">
        <v>125</v>
      </c>
      <c r="C8" s="105"/>
      <c r="D8" s="98" t="s">
        <v>215</v>
      </c>
      <c r="E8" s="98" t="s">
        <v>219</v>
      </c>
      <c r="F8" s="98" t="s">
        <v>236</v>
      </c>
      <c r="G8" s="98" t="s">
        <v>126</v>
      </c>
      <c r="H8" s="1"/>
      <c r="I8" s="1"/>
      <c r="J8" s="1"/>
      <c r="K8" s="1"/>
    </row>
    <row r="9" spans="1:11" ht="12.95" customHeight="1" x14ac:dyDescent="0.25">
      <c r="B9" s="106"/>
      <c r="C9" s="107"/>
      <c r="D9" s="99"/>
      <c r="E9" s="99"/>
      <c r="F9" s="99"/>
      <c r="G9" s="99"/>
      <c r="H9" s="1"/>
      <c r="I9" s="1"/>
      <c r="J9" s="1"/>
      <c r="K9" s="1"/>
    </row>
    <row r="10" spans="1:11" ht="12.95" customHeight="1" x14ac:dyDescent="0.25">
      <c r="B10" s="108"/>
      <c r="C10" s="109"/>
      <c r="D10" s="100"/>
      <c r="E10" s="100"/>
      <c r="F10" s="100"/>
      <c r="G10" s="100"/>
      <c r="H10" s="1"/>
      <c r="I10" s="1"/>
      <c r="J10" s="1"/>
      <c r="K10" s="1"/>
    </row>
    <row r="11" spans="1:11" ht="8.1" customHeight="1" x14ac:dyDescent="0.25">
      <c r="B11" s="110">
        <v>1</v>
      </c>
      <c r="C11" s="111"/>
      <c r="D11" s="13">
        <v>2</v>
      </c>
      <c r="E11" s="13">
        <v>3</v>
      </c>
      <c r="F11" s="13">
        <v>4</v>
      </c>
      <c r="G11" s="12">
        <v>5</v>
      </c>
      <c r="H11" s="1"/>
      <c r="I11" s="1"/>
      <c r="J11" s="1"/>
      <c r="K11" s="1"/>
    </row>
    <row r="12" spans="1:11" ht="12.95" customHeight="1" x14ac:dyDescent="0.25">
      <c r="B12" s="24" t="s">
        <v>169</v>
      </c>
      <c r="C12" s="44" t="s">
        <v>170</v>
      </c>
      <c r="D12" s="9">
        <f>SUM(D13:D31)</f>
        <v>719200</v>
      </c>
      <c r="E12" s="9">
        <f>SUM(E13:E31)</f>
        <v>789300</v>
      </c>
      <c r="F12" s="62">
        <f>SUM(F13:F31)</f>
        <v>782756.57000000007</v>
      </c>
      <c r="G12" s="17">
        <f>F12/E12*100</f>
        <v>99.170983149626252</v>
      </c>
      <c r="H12" s="1"/>
      <c r="I12" s="1"/>
      <c r="J12" s="1"/>
      <c r="K12" s="1"/>
    </row>
    <row r="13" spans="1:11" ht="12.95" customHeight="1" x14ac:dyDescent="0.25">
      <c r="B13" s="6">
        <v>3111</v>
      </c>
      <c r="C13" s="44" t="s">
        <v>171</v>
      </c>
      <c r="D13" s="9">
        <v>571100</v>
      </c>
      <c r="E13" s="9">
        <v>631100</v>
      </c>
      <c r="F13" s="62">
        <v>625134.57999999996</v>
      </c>
      <c r="G13" s="17">
        <f t="shared" ref="G13:G22" si="0">SUM(F13/E13*100)</f>
        <v>99.054758358421807</v>
      </c>
      <c r="H13" s="1"/>
      <c r="I13" s="1"/>
      <c r="J13" s="1"/>
      <c r="K13" s="1"/>
    </row>
    <row r="14" spans="1:11" ht="12.95" customHeight="1" x14ac:dyDescent="0.25">
      <c r="B14" s="6">
        <v>3113</v>
      </c>
      <c r="C14" s="41" t="s">
        <v>172</v>
      </c>
      <c r="D14" s="9">
        <v>5000</v>
      </c>
      <c r="E14" s="9">
        <v>5000</v>
      </c>
      <c r="F14" s="62">
        <v>142.68</v>
      </c>
      <c r="G14" s="17">
        <f t="shared" si="0"/>
        <v>2.8536000000000001</v>
      </c>
      <c r="H14" s="1"/>
      <c r="I14" s="1"/>
      <c r="J14" s="1"/>
      <c r="K14" s="1"/>
    </row>
    <row r="15" spans="1:11" ht="12.95" customHeight="1" x14ac:dyDescent="0.25">
      <c r="B15" s="27">
        <v>3121</v>
      </c>
      <c r="C15" s="3" t="s">
        <v>173</v>
      </c>
      <c r="D15" s="9">
        <v>31200</v>
      </c>
      <c r="E15" s="9">
        <v>31200</v>
      </c>
      <c r="F15" s="62">
        <v>30113.19</v>
      </c>
      <c r="G15" s="17">
        <f t="shared" si="0"/>
        <v>96.516634615384618</v>
      </c>
      <c r="H15" s="1"/>
      <c r="I15" s="1"/>
      <c r="J15" s="1"/>
      <c r="K15" s="1"/>
    </row>
    <row r="16" spans="1:11" ht="12.95" customHeight="1" x14ac:dyDescent="0.25">
      <c r="B16" s="6">
        <v>3132</v>
      </c>
      <c r="C16" s="3" t="s">
        <v>174</v>
      </c>
      <c r="D16" s="9">
        <v>94000</v>
      </c>
      <c r="E16" s="9">
        <v>104100</v>
      </c>
      <c r="F16" s="62">
        <v>103165.17</v>
      </c>
      <c r="G16" s="17">
        <f t="shared" si="0"/>
        <v>99.10198847262248</v>
      </c>
      <c r="H16" s="1"/>
      <c r="I16" s="1"/>
      <c r="J16" s="1"/>
      <c r="K16" s="1"/>
    </row>
    <row r="17" spans="2:11" ht="12.95" customHeight="1" x14ac:dyDescent="0.25">
      <c r="B17" s="6">
        <v>3133</v>
      </c>
      <c r="C17" s="3" t="s">
        <v>221</v>
      </c>
      <c r="D17" s="9">
        <v>0</v>
      </c>
      <c r="E17" s="9">
        <v>0</v>
      </c>
      <c r="F17" s="62">
        <v>37.5</v>
      </c>
      <c r="G17" s="17">
        <v>0</v>
      </c>
      <c r="H17" s="1"/>
      <c r="I17" s="1"/>
      <c r="J17" s="1"/>
      <c r="K17" s="1"/>
    </row>
    <row r="18" spans="2:11" ht="12.95" customHeight="1" x14ac:dyDescent="0.25">
      <c r="B18" s="6">
        <v>3211</v>
      </c>
      <c r="C18" s="3" t="s">
        <v>133</v>
      </c>
      <c r="D18" s="9"/>
      <c r="E18" s="9"/>
      <c r="F18" s="62">
        <v>187.8</v>
      </c>
      <c r="G18" s="17">
        <v>0</v>
      </c>
      <c r="H18" s="1"/>
      <c r="I18" s="1"/>
      <c r="J18" s="1"/>
      <c r="K18" s="1"/>
    </row>
    <row r="19" spans="2:11" ht="12.95" customHeight="1" x14ac:dyDescent="0.25">
      <c r="B19" s="12">
        <v>3221</v>
      </c>
      <c r="C19" s="3" t="s">
        <v>136</v>
      </c>
      <c r="D19" s="9">
        <v>1700</v>
      </c>
      <c r="E19" s="9">
        <v>1700</v>
      </c>
      <c r="F19" s="62">
        <v>2200</v>
      </c>
      <c r="G19" s="17">
        <f t="shared" si="0"/>
        <v>129.41176470588235</v>
      </c>
      <c r="H19" s="1"/>
      <c r="I19" s="1"/>
      <c r="J19" s="1"/>
      <c r="K19" s="1"/>
    </row>
    <row r="20" spans="2:11" ht="12.95" customHeight="1" x14ac:dyDescent="0.25">
      <c r="B20" s="12">
        <v>3222</v>
      </c>
      <c r="C20" s="3" t="s">
        <v>137</v>
      </c>
      <c r="D20" s="9"/>
      <c r="E20" s="9"/>
      <c r="F20" s="62">
        <v>300</v>
      </c>
      <c r="G20" s="17">
        <v>0</v>
      </c>
      <c r="H20" s="1"/>
      <c r="I20" s="1"/>
      <c r="J20" s="1"/>
      <c r="K20" s="1"/>
    </row>
    <row r="21" spans="2:11" ht="12.95" customHeight="1" x14ac:dyDescent="0.25">
      <c r="B21" s="6">
        <v>3223</v>
      </c>
      <c r="C21" s="3" t="s">
        <v>158</v>
      </c>
      <c r="D21" s="9">
        <v>3100</v>
      </c>
      <c r="E21" s="9">
        <v>3100</v>
      </c>
      <c r="F21" s="62">
        <v>6719.66</v>
      </c>
      <c r="G21" s="17">
        <f t="shared" si="0"/>
        <v>216.76322580645163</v>
      </c>
      <c r="H21" s="1"/>
      <c r="I21" s="1"/>
      <c r="J21" s="1"/>
      <c r="K21" s="1"/>
    </row>
    <row r="22" spans="2:11" ht="12.95" customHeight="1" x14ac:dyDescent="0.25">
      <c r="B22" s="6">
        <v>3224</v>
      </c>
      <c r="C22" s="3" t="s">
        <v>159</v>
      </c>
      <c r="D22" s="9">
        <v>2500</v>
      </c>
      <c r="E22" s="9">
        <v>2500</v>
      </c>
      <c r="F22" s="62">
        <v>1700</v>
      </c>
      <c r="G22" s="17">
        <f t="shared" si="0"/>
        <v>68</v>
      </c>
      <c r="H22" s="1"/>
      <c r="I22" s="1"/>
      <c r="J22" s="1"/>
      <c r="K22" s="1"/>
    </row>
    <row r="23" spans="2:11" ht="12.95" customHeight="1" x14ac:dyDescent="0.25">
      <c r="B23" s="6">
        <v>3231</v>
      </c>
      <c r="C23" s="3" t="s">
        <v>140</v>
      </c>
      <c r="D23" s="9">
        <v>0</v>
      </c>
      <c r="E23" s="9">
        <v>0</v>
      </c>
      <c r="F23" s="62">
        <v>0</v>
      </c>
      <c r="G23" s="17">
        <v>0</v>
      </c>
      <c r="H23" s="1"/>
      <c r="I23" s="1"/>
      <c r="J23" s="1"/>
      <c r="K23" s="1"/>
    </row>
    <row r="24" spans="2:11" ht="12.95" customHeight="1" x14ac:dyDescent="0.25">
      <c r="B24" s="6">
        <v>3232</v>
      </c>
      <c r="C24" s="3" t="s">
        <v>162</v>
      </c>
      <c r="D24" s="9">
        <v>2500</v>
      </c>
      <c r="E24" s="9">
        <v>2500</v>
      </c>
      <c r="F24" s="62">
        <v>2544.48</v>
      </c>
      <c r="G24" s="17">
        <f>SUM(F24/E24*100)</f>
        <v>101.7792</v>
      </c>
      <c r="H24" s="1"/>
      <c r="I24" s="1"/>
      <c r="J24" s="1"/>
      <c r="K24" s="1"/>
    </row>
    <row r="25" spans="2:11" ht="12.95" customHeight="1" x14ac:dyDescent="0.25">
      <c r="B25" s="6">
        <v>3234</v>
      </c>
      <c r="C25" s="24" t="s">
        <v>144</v>
      </c>
      <c r="D25" s="9">
        <v>2600</v>
      </c>
      <c r="E25" s="9">
        <v>2600</v>
      </c>
      <c r="F25" s="62">
        <v>3436.88</v>
      </c>
      <c r="G25" s="17">
        <f>SUM(F25/E25*100)</f>
        <v>132.18769230769232</v>
      </c>
      <c r="H25" s="1"/>
      <c r="I25" s="1"/>
      <c r="J25" s="1"/>
      <c r="K25" s="1"/>
    </row>
    <row r="26" spans="2:11" ht="12.95" customHeight="1" x14ac:dyDescent="0.25">
      <c r="B26" s="6">
        <v>3237</v>
      </c>
      <c r="C26" s="3" t="s">
        <v>146</v>
      </c>
      <c r="D26" s="9">
        <v>0</v>
      </c>
      <c r="E26" s="9">
        <v>0</v>
      </c>
      <c r="F26" s="62">
        <v>134.71</v>
      </c>
      <c r="G26" s="17">
        <v>0</v>
      </c>
      <c r="H26" s="1"/>
      <c r="I26" s="1"/>
      <c r="J26" s="1"/>
      <c r="K26" s="1"/>
    </row>
    <row r="27" spans="2:11" ht="12.95" customHeight="1" x14ac:dyDescent="0.25">
      <c r="B27" s="6">
        <v>3238</v>
      </c>
      <c r="C27" s="3" t="s">
        <v>147</v>
      </c>
      <c r="D27" s="42">
        <v>2600</v>
      </c>
      <c r="E27" s="42">
        <v>2600</v>
      </c>
      <c r="F27" s="69">
        <v>2515.12</v>
      </c>
      <c r="G27" s="45">
        <f>F27/E27*100</f>
        <v>96.735384615384618</v>
      </c>
      <c r="H27" s="1"/>
      <c r="I27" s="1"/>
      <c r="J27" s="1"/>
      <c r="K27" s="1"/>
    </row>
    <row r="28" spans="2:11" ht="12.95" customHeight="1" x14ac:dyDescent="0.25">
      <c r="B28" s="6">
        <v>3295</v>
      </c>
      <c r="C28" s="3" t="s">
        <v>165</v>
      </c>
      <c r="D28" s="9">
        <v>1700</v>
      </c>
      <c r="E28" s="9">
        <v>1700</v>
      </c>
      <c r="F28" s="62">
        <v>2067.63</v>
      </c>
      <c r="G28" s="17">
        <f>SUM(F28/E28*100)</f>
        <v>121.62529411764706</v>
      </c>
      <c r="H28" s="1"/>
      <c r="I28" s="1"/>
      <c r="J28" s="1"/>
      <c r="K28" s="1"/>
    </row>
    <row r="29" spans="2:11" ht="12.95" customHeight="1" x14ac:dyDescent="0.25">
      <c r="B29" s="6">
        <v>3296</v>
      </c>
      <c r="C29" s="3" t="s">
        <v>166</v>
      </c>
      <c r="D29" s="9">
        <v>200</v>
      </c>
      <c r="E29" s="9">
        <v>200</v>
      </c>
      <c r="F29" s="62">
        <v>1309.92</v>
      </c>
      <c r="G29" s="17">
        <f>F29/E29*100</f>
        <v>654.96</v>
      </c>
      <c r="H29" s="1"/>
      <c r="I29" s="1"/>
      <c r="J29" s="1"/>
      <c r="K29" s="1"/>
    </row>
    <row r="30" spans="2:11" ht="12.95" customHeight="1" x14ac:dyDescent="0.25">
      <c r="B30" s="6">
        <v>3433</v>
      </c>
      <c r="C30" s="3" t="s">
        <v>175</v>
      </c>
      <c r="D30" s="9">
        <v>1000</v>
      </c>
      <c r="E30" s="9">
        <v>1000</v>
      </c>
      <c r="F30" s="62">
        <v>1047.25</v>
      </c>
      <c r="G30" s="17">
        <f>SUM(F30/E30*100)</f>
        <v>104.72499999999999</v>
      </c>
      <c r="H30" s="1"/>
      <c r="I30" s="1"/>
      <c r="J30" s="1"/>
      <c r="K30" s="1"/>
    </row>
    <row r="31" spans="2:11" ht="12.95" customHeight="1" x14ac:dyDescent="0.25">
      <c r="B31" s="6">
        <v>3722</v>
      </c>
      <c r="C31" s="3" t="s">
        <v>176</v>
      </c>
      <c r="D31" s="9">
        <v>0</v>
      </c>
      <c r="E31" s="9">
        <v>0</v>
      </c>
      <c r="F31" s="62">
        <v>0</v>
      </c>
      <c r="G31" s="17">
        <v>0</v>
      </c>
      <c r="H31" s="1"/>
      <c r="I31" s="1"/>
      <c r="J31" s="1"/>
      <c r="K31" s="1"/>
    </row>
    <row r="32" spans="2:11" ht="12.95" customHeight="1" x14ac:dyDescent="0.25">
      <c r="B32" s="24" t="s">
        <v>177</v>
      </c>
      <c r="C32" s="3" t="s">
        <v>178</v>
      </c>
      <c r="D32" s="9">
        <v>60</v>
      </c>
      <c r="E32" s="9">
        <v>60</v>
      </c>
      <c r="F32" s="62">
        <v>144.4</v>
      </c>
      <c r="G32" s="17">
        <f>F32/E32*100</f>
        <v>240.66666666666669</v>
      </c>
      <c r="H32" s="1"/>
      <c r="I32" s="1"/>
      <c r="J32" s="1"/>
      <c r="K32" s="1"/>
    </row>
    <row r="33" spans="2:11" ht="12.95" customHeight="1" x14ac:dyDescent="0.25">
      <c r="B33" s="6">
        <v>3232</v>
      </c>
      <c r="C33" s="3" t="s">
        <v>162</v>
      </c>
      <c r="D33" s="9">
        <v>60</v>
      </c>
      <c r="E33" s="9">
        <v>60</v>
      </c>
      <c r="F33" s="62">
        <v>144.4</v>
      </c>
      <c r="G33" s="17">
        <f>F33/E33*100</f>
        <v>240.66666666666669</v>
      </c>
      <c r="H33" s="1"/>
      <c r="I33" s="1"/>
      <c r="J33" s="1"/>
      <c r="K33" s="1"/>
    </row>
    <row r="34" spans="2:11" ht="12.95" customHeight="1" x14ac:dyDescent="0.25">
      <c r="B34" s="101" t="s">
        <v>179</v>
      </c>
      <c r="C34" s="102"/>
      <c r="D34" s="9">
        <v>5200</v>
      </c>
      <c r="E34" s="9">
        <v>5200</v>
      </c>
      <c r="F34" s="62">
        <v>0</v>
      </c>
      <c r="G34" s="17">
        <v>0</v>
      </c>
      <c r="H34" s="1"/>
      <c r="I34" s="1"/>
      <c r="J34" s="1"/>
      <c r="K34" s="1"/>
    </row>
    <row r="35" spans="2:11" ht="12.95" customHeight="1" x14ac:dyDescent="0.25">
      <c r="B35" s="6" t="s">
        <v>130</v>
      </c>
      <c r="C35" s="3" t="s">
        <v>180</v>
      </c>
      <c r="D35" s="9">
        <v>5200</v>
      </c>
      <c r="E35" s="9">
        <v>5200</v>
      </c>
      <c r="F35" s="62">
        <v>0</v>
      </c>
      <c r="G35" s="17">
        <v>0</v>
      </c>
      <c r="H35" s="1"/>
      <c r="I35" s="1"/>
      <c r="J35" s="1"/>
      <c r="K35" s="1"/>
    </row>
    <row r="36" spans="2:11" ht="12.95" customHeight="1" x14ac:dyDescent="0.25">
      <c r="B36" s="6">
        <v>3299</v>
      </c>
      <c r="C36" s="3" t="s">
        <v>181</v>
      </c>
      <c r="D36" s="9">
        <v>5200</v>
      </c>
      <c r="E36" s="9">
        <v>5200</v>
      </c>
      <c r="F36" s="62">
        <v>0</v>
      </c>
      <c r="G36" s="17">
        <v>0</v>
      </c>
      <c r="H36" s="1"/>
      <c r="I36" s="1"/>
      <c r="J36" s="1"/>
      <c r="K36" s="1"/>
    </row>
    <row r="37" spans="2:11" ht="12.95" customHeight="1" x14ac:dyDescent="0.25">
      <c r="B37" s="101" t="s">
        <v>182</v>
      </c>
      <c r="C37" s="102"/>
      <c r="D37" s="9">
        <v>37030</v>
      </c>
      <c r="E37" s="9">
        <v>37030</v>
      </c>
      <c r="F37" s="62">
        <f>F38+'List5 (4)'!F12+'List5 (4)'!F15</f>
        <v>51510.460000000006</v>
      </c>
      <c r="G37" s="17">
        <f>SUM(F37/E37*100)</f>
        <v>139.10467188765867</v>
      </c>
      <c r="H37" s="1"/>
      <c r="I37" s="1"/>
      <c r="J37" s="1"/>
      <c r="K37" s="1"/>
    </row>
    <row r="38" spans="2:11" ht="12.95" customHeight="1" x14ac:dyDescent="0.25">
      <c r="B38" s="6" t="s">
        <v>130</v>
      </c>
      <c r="C38" s="3" t="s">
        <v>180</v>
      </c>
      <c r="D38" s="9">
        <v>7400</v>
      </c>
      <c r="E38" s="9">
        <v>52400</v>
      </c>
      <c r="F38" s="62">
        <v>10669.51</v>
      </c>
      <c r="G38" s="17">
        <f>F38/E38*100</f>
        <v>20.361660305343513</v>
      </c>
      <c r="H38" s="1"/>
      <c r="I38" s="1"/>
      <c r="J38" s="1"/>
      <c r="K38" s="1"/>
    </row>
    <row r="39" spans="2:11" ht="12.95" customHeight="1" x14ac:dyDescent="0.25">
      <c r="B39" s="6">
        <v>3232</v>
      </c>
      <c r="C39" s="3" t="s">
        <v>162</v>
      </c>
      <c r="D39" s="9">
        <v>14100</v>
      </c>
      <c r="E39" s="9">
        <v>14100</v>
      </c>
      <c r="F39" s="62">
        <v>10125.33</v>
      </c>
      <c r="G39" s="17">
        <f>F39/E39*100</f>
        <v>71.810851063829787</v>
      </c>
    </row>
    <row r="40" spans="2:11" ht="12.95" customHeight="1" x14ac:dyDescent="0.25">
      <c r="B40" s="6">
        <v>4221</v>
      </c>
      <c r="C40" s="3" t="s">
        <v>185</v>
      </c>
      <c r="D40" s="9">
        <v>1000</v>
      </c>
      <c r="E40" s="9">
        <v>37800</v>
      </c>
      <c r="F40" s="62">
        <v>0</v>
      </c>
      <c r="G40" s="17">
        <v>0</v>
      </c>
    </row>
    <row r="41" spans="2:11" ht="12.95" customHeight="1" x14ac:dyDescent="0.25">
      <c r="B41" s="6">
        <v>4241</v>
      </c>
      <c r="C41" s="3" t="s">
        <v>183</v>
      </c>
      <c r="D41" s="9">
        <v>50</v>
      </c>
      <c r="E41" s="9">
        <v>500</v>
      </c>
      <c r="F41" s="62">
        <v>544.17999999999995</v>
      </c>
      <c r="G41" s="17">
        <f>F41/E41*100</f>
        <v>108.836</v>
      </c>
    </row>
  </sheetData>
  <mergeCells count="8">
    <mergeCell ref="F8:F10"/>
    <mergeCell ref="G8:G10"/>
    <mergeCell ref="B11:C11"/>
    <mergeCell ref="B34:C34"/>
    <mergeCell ref="B37:C37"/>
    <mergeCell ref="B8:C10"/>
    <mergeCell ref="D8:D10"/>
    <mergeCell ref="E8:E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10</vt:i4>
      </vt:variant>
    </vt:vector>
  </HeadingPairs>
  <TitlesOfParts>
    <vt:vector size="10" baseType="lpstr">
      <vt:lpstr>List1</vt:lpstr>
      <vt:lpstr>List2</vt:lpstr>
      <vt:lpstr>List3</vt:lpstr>
      <vt:lpstr>List3 (2)</vt:lpstr>
      <vt:lpstr>List4</vt:lpstr>
      <vt:lpstr>List4 (2)</vt:lpstr>
      <vt:lpstr>List5</vt:lpstr>
      <vt:lpstr>List5 (2)</vt:lpstr>
      <vt:lpstr>List5 (3)</vt:lpstr>
      <vt:lpstr>List5 (4)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template</dc:creator>
  <cp:lastModifiedBy>Zdenka Mamić</cp:lastModifiedBy>
  <cp:lastPrinted>2025-02-20T11:01:38Z</cp:lastPrinted>
  <dcterms:created xsi:type="dcterms:W3CDTF">2022-07-18T10:23:50Z</dcterms:created>
  <dcterms:modified xsi:type="dcterms:W3CDTF">2025-03-21T08:14:29Z</dcterms:modified>
</cp:coreProperties>
</file>